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bookViews>
  <sheets>
    <sheet name="Sheet1 (4)" sheetId="1" r:id="rId1"/>
  </sheets>
  <externalReferences>
    <externalReference r:id="rId2"/>
  </externalReferences>
  <definedNames>
    <definedName name="_Key1" localSheetId="0" hidden="1">#REF!</definedName>
    <definedName name="_Key1" hidden="1">#REF!</definedName>
    <definedName name="_Order1" hidden="1">255</definedName>
    <definedName name="_Sort" localSheetId="0" hidden="1">#REF!</definedName>
    <definedName name="_Sort" hidden="1">#REF!</definedName>
    <definedName name="A" localSheetId="0">'[1]34a. PERPUSTAKAAN (pustaka)'!#REF!</definedName>
    <definedName name="A">'[1]34a. PERPUSTAKAAN (pustaka)'!#REF!</definedName>
    <definedName name="B" localSheetId="0">'[1]34a. PERPUSTAKAAN (pustaka)'!#REF!</definedName>
    <definedName name="B">'[1]34a. PERPUSTAKAAN (pustaka)'!#REF!</definedName>
    <definedName name="HH" localSheetId="0">#REF!</definedName>
    <definedName name="HH">#REF!</definedName>
    <definedName name="pengantar" localSheetId="0">#REF!</definedName>
    <definedName name="pengantar">#REF!</definedName>
    <definedName name="_xlnm.Print_Area" localSheetId="0">'Sheet1 (4)'!$B$2:$AI$111</definedName>
    <definedName name="_xlnm.Print_Area">#REF!</definedName>
    <definedName name="PRINT_AREA_MI" localSheetId="0">#REF!</definedName>
    <definedName name="PRINT_AREA_MI">#REF!</definedName>
    <definedName name="_xlnm.Print_Titles" localSheetId="0">'Sheet1 (4)'!$8:$11</definedName>
    <definedName name="PU" localSheetId="0" hidden="1">#REF!</definedName>
    <definedName name="PU" hidden="1">#REF!</definedName>
  </definedName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82" i="1" l="1"/>
  <c r="N81" i="1"/>
  <c r="N78" i="1"/>
  <c r="N67" i="1"/>
  <c r="N59" i="1"/>
  <c r="N46" i="1"/>
  <c r="N39" i="1"/>
  <c r="N35" i="1"/>
  <c r="N33" i="1"/>
  <c r="N25" i="1"/>
  <c r="N22" i="1"/>
  <c r="N17" i="1"/>
  <c r="N14" i="1"/>
  <c r="N13" i="1" s="1"/>
  <c r="N45" i="1" l="1"/>
  <c r="AG12" i="1" l="1"/>
  <c r="AG14" i="1" l="1"/>
  <c r="AH20" i="1" l="1"/>
  <c r="AH46" i="1"/>
  <c r="AH47" i="1"/>
  <c r="AH48" i="1"/>
  <c r="AH68" i="1"/>
  <c r="AA15" i="1"/>
  <c r="AD15" i="1" s="1"/>
  <c r="AA16" i="1"/>
  <c r="AD16" i="1" s="1"/>
  <c r="AG16" i="1" s="1"/>
  <c r="AA17" i="1"/>
  <c r="AD17" i="1" s="1"/>
  <c r="AG17" i="1" s="1"/>
  <c r="AA18" i="1"/>
  <c r="AA19" i="1"/>
  <c r="AD19" i="1" s="1"/>
  <c r="AG19" i="1" s="1"/>
  <c r="AA20" i="1"/>
  <c r="AD20" i="1" s="1"/>
  <c r="AG20" i="1" s="1"/>
  <c r="AA21" i="1"/>
  <c r="AG22" i="1"/>
  <c r="AA23" i="1"/>
  <c r="AD23" i="1" s="1"/>
  <c r="AG23" i="1" s="1"/>
  <c r="AA24" i="1"/>
  <c r="AD24" i="1" s="1"/>
  <c r="AG24" i="1" s="1"/>
  <c r="AA25" i="1"/>
  <c r="AD25" i="1" s="1"/>
  <c r="AG25" i="1" s="1"/>
  <c r="AA26" i="1"/>
  <c r="AA27" i="1"/>
  <c r="AD27" i="1" s="1"/>
  <c r="AA28" i="1"/>
  <c r="AD28" i="1" s="1"/>
  <c r="AA29" i="1"/>
  <c r="AD29" i="1" s="1"/>
  <c r="AG29" i="1" s="1"/>
  <c r="AA30" i="1"/>
  <c r="AD30" i="1" s="1"/>
  <c r="AG30" i="1" s="1"/>
  <c r="AA31" i="1"/>
  <c r="AD31" i="1" s="1"/>
  <c r="AG31" i="1" s="1"/>
  <c r="AA32" i="1"/>
  <c r="AD32" i="1" s="1"/>
  <c r="AG32" i="1" s="1"/>
  <c r="AA33" i="1"/>
  <c r="AD33" i="1" s="1"/>
  <c r="AG33" i="1" s="1"/>
  <c r="AA34" i="1"/>
  <c r="AD34" i="1" s="1"/>
  <c r="AG34" i="1" s="1"/>
  <c r="AA35" i="1"/>
  <c r="AD35" i="1" s="1"/>
  <c r="AG35" i="1" s="1"/>
  <c r="AA36" i="1"/>
  <c r="AD36" i="1" s="1"/>
  <c r="AG36" i="1" s="1"/>
  <c r="AA37" i="1"/>
  <c r="AA38" i="1"/>
  <c r="AD38" i="1" s="1"/>
  <c r="AG38" i="1" s="1"/>
  <c r="AA39" i="1"/>
  <c r="AD39" i="1" s="1"/>
  <c r="AG39" i="1" s="1"/>
  <c r="AA40" i="1"/>
  <c r="AD40" i="1" s="1"/>
  <c r="AG40" i="1" s="1"/>
  <c r="AA41" i="1"/>
  <c r="AD41" i="1" s="1"/>
  <c r="AG41" i="1" s="1"/>
  <c r="AA42" i="1"/>
  <c r="AD42" i="1" s="1"/>
  <c r="AG42" i="1" s="1"/>
  <c r="AA43" i="1"/>
  <c r="AD43" i="1" s="1"/>
  <c r="AG43" i="1" s="1"/>
  <c r="AG45" i="1"/>
  <c r="AA46" i="1"/>
  <c r="AA47" i="1"/>
  <c r="AD47" i="1" s="1"/>
  <c r="AG47" i="1" s="1"/>
  <c r="AA48" i="1"/>
  <c r="AD48" i="1" s="1"/>
  <c r="AG48" i="1" s="1"/>
  <c r="AA49" i="1"/>
  <c r="AD49" i="1" s="1"/>
  <c r="AA50" i="1"/>
  <c r="AD50" i="1" s="1"/>
  <c r="AG50" i="1" s="1"/>
  <c r="AA51" i="1"/>
  <c r="AA52" i="1"/>
  <c r="AD52" i="1" s="1"/>
  <c r="AG52" i="1" s="1"/>
  <c r="AA53" i="1"/>
  <c r="AD53" i="1" s="1"/>
  <c r="AG53" i="1" s="1"/>
  <c r="AA54" i="1"/>
  <c r="AD54" i="1" s="1"/>
  <c r="AG54" i="1" s="1"/>
  <c r="AA55" i="1"/>
  <c r="AD55" i="1" s="1"/>
  <c r="AG55" i="1" s="1"/>
  <c r="AA56" i="1"/>
  <c r="AD56" i="1" s="1"/>
  <c r="AG56" i="1" s="1"/>
  <c r="AA57" i="1"/>
  <c r="AD57" i="1" s="1"/>
  <c r="AG57" i="1" s="1"/>
  <c r="AA58" i="1"/>
  <c r="AD58" i="1" s="1"/>
  <c r="AG58" i="1" s="1"/>
  <c r="AA59" i="1"/>
  <c r="AA60" i="1"/>
  <c r="AD60" i="1" s="1"/>
  <c r="AG60" i="1" s="1"/>
  <c r="AA61" i="1"/>
  <c r="AD61" i="1" s="1"/>
  <c r="AA62" i="1"/>
  <c r="AD62" i="1" s="1"/>
  <c r="AA63" i="1"/>
  <c r="AD63" i="1" s="1"/>
  <c r="AA64" i="1"/>
  <c r="AD64" i="1" s="1"/>
  <c r="AA65" i="1"/>
  <c r="AD65" i="1" s="1"/>
  <c r="AG65" i="1" s="1"/>
  <c r="AA66" i="1"/>
  <c r="AD66" i="1" s="1"/>
  <c r="AA67" i="1"/>
  <c r="AA68" i="1"/>
  <c r="AD68" i="1" s="1"/>
  <c r="AG68" i="1" s="1"/>
  <c r="AA69" i="1"/>
  <c r="AD69" i="1" s="1"/>
  <c r="AA70" i="1"/>
  <c r="AA71" i="1"/>
  <c r="AD71" i="1" s="1"/>
  <c r="AA72" i="1"/>
  <c r="AD72" i="1" s="1"/>
  <c r="AG72" i="1" s="1"/>
  <c r="AA73" i="1"/>
  <c r="AD73" i="1" s="1"/>
  <c r="AG73" i="1" s="1"/>
  <c r="AA74" i="1"/>
  <c r="AD74" i="1" s="1"/>
  <c r="AG74" i="1" s="1"/>
  <c r="AA75" i="1"/>
  <c r="AD75" i="1" s="1"/>
  <c r="AG75" i="1" s="1"/>
  <c r="AA76" i="1"/>
  <c r="AD76" i="1" s="1"/>
  <c r="AA77" i="1"/>
  <c r="AD77" i="1" s="1"/>
  <c r="AA78" i="1"/>
  <c r="AD78" i="1" s="1"/>
  <c r="AG78" i="1" s="1"/>
  <c r="AA79" i="1"/>
  <c r="AD79" i="1" s="1"/>
  <c r="AG79" i="1" s="1"/>
  <c r="AA81" i="1"/>
  <c r="AD81" i="1" s="1"/>
  <c r="AA82" i="1"/>
  <c r="AD82" i="1" s="1"/>
  <c r="AA83" i="1"/>
  <c r="AD83" i="1" s="1"/>
  <c r="AG83" i="1" s="1"/>
  <c r="AA84" i="1"/>
  <c r="AD84" i="1" s="1"/>
  <c r="AG84" i="1" s="1"/>
  <c r="AA85" i="1"/>
  <c r="AD85" i="1" s="1"/>
  <c r="AG85" i="1" s="1"/>
  <c r="AA86" i="1"/>
  <c r="AD86" i="1" s="1"/>
  <c r="AG86" i="1" s="1"/>
  <c r="AA87" i="1"/>
  <c r="AA88" i="1"/>
  <c r="AD88" i="1" s="1"/>
  <c r="AG88" i="1" s="1"/>
  <c r="AA89" i="1"/>
  <c r="AD89" i="1" s="1"/>
  <c r="AG89" i="1" s="1"/>
  <c r="AA90" i="1"/>
  <c r="AD90" i="1" s="1"/>
  <c r="AA91" i="1"/>
  <c r="AD91" i="1" s="1"/>
  <c r="AG91" i="1" s="1"/>
  <c r="AA92" i="1"/>
  <c r="AD92" i="1" s="1"/>
  <c r="AG92" i="1" s="1"/>
  <c r="AG13" i="1"/>
  <c r="AD18" i="1"/>
  <c r="AD21" i="1"/>
  <c r="AD26" i="1"/>
  <c r="AG26" i="1" s="1"/>
  <c r="AD37" i="1"/>
  <c r="AG37" i="1" s="1"/>
  <c r="AD46" i="1"/>
  <c r="AG46" i="1" s="1"/>
  <c r="AD51" i="1"/>
  <c r="AG51" i="1" s="1"/>
  <c r="AD59" i="1"/>
  <c r="AG59" i="1" s="1"/>
  <c r="AD67" i="1"/>
  <c r="AG67" i="1" s="1"/>
  <c r="AD70" i="1"/>
  <c r="AG70" i="1" s="1"/>
  <c r="AD87" i="1"/>
  <c r="AG87" i="1" s="1"/>
  <c r="F90" i="1"/>
  <c r="F77" i="1"/>
  <c r="F76" i="1"/>
  <c r="F71" i="1"/>
  <c r="F69" i="1"/>
  <c r="F66" i="1"/>
  <c r="F64" i="1"/>
  <c r="F63" i="1"/>
  <c r="F62" i="1"/>
  <c r="F61" i="1"/>
  <c r="F49" i="1"/>
  <c r="F28" i="1"/>
  <c r="F27" i="1"/>
  <c r="F21" i="1"/>
  <c r="F18" i="1"/>
  <c r="F15" i="1"/>
  <c r="AG64" i="1" l="1"/>
  <c r="AG63" i="1"/>
  <c r="AG71" i="1"/>
  <c r="AG62" i="1"/>
  <c r="AG18" i="1"/>
  <c r="AG28" i="1"/>
  <c r="AG15" i="1"/>
  <c r="AG27" i="1"/>
  <c r="AG66" i="1"/>
  <c r="AG76" i="1"/>
  <c r="AG69" i="1"/>
  <c r="AG49" i="1"/>
  <c r="AG90" i="1"/>
  <c r="AG61" i="1"/>
  <c r="AG77" i="1"/>
  <c r="AG21" i="1"/>
  <c r="AC14" i="1" l="1"/>
  <c r="AC15" i="1"/>
  <c r="AC16" i="1"/>
  <c r="AC17" i="1"/>
  <c r="AC18" i="1"/>
  <c r="AC19" i="1"/>
  <c r="AC20" i="1"/>
  <c r="AC21" i="1"/>
  <c r="AC22" i="1"/>
  <c r="AC23" i="1"/>
  <c r="AC24" i="1"/>
  <c r="AC25" i="1"/>
  <c r="AC26" i="1"/>
  <c r="AC27" i="1"/>
  <c r="AC28" i="1"/>
  <c r="AC29" i="1"/>
  <c r="AC30" i="1"/>
  <c r="AC31" i="1"/>
  <c r="AC32" i="1"/>
  <c r="AC33" i="1"/>
  <c r="AC34" i="1"/>
  <c r="AF34" i="1" s="1"/>
  <c r="AH34" i="1" s="1"/>
  <c r="AC35" i="1"/>
  <c r="AC36" i="1"/>
  <c r="AC37" i="1"/>
  <c r="AC38" i="1"/>
  <c r="AC39" i="1"/>
  <c r="AC40" i="1"/>
  <c r="AC41" i="1"/>
  <c r="AC42" i="1"/>
  <c r="AC43" i="1"/>
  <c r="AC47" i="1"/>
  <c r="AC48" i="1"/>
  <c r="AC49" i="1"/>
  <c r="AC50" i="1"/>
  <c r="AC51" i="1"/>
  <c r="AC52" i="1"/>
  <c r="AC53" i="1"/>
  <c r="AC54" i="1"/>
  <c r="AC55" i="1"/>
  <c r="AC56" i="1"/>
  <c r="AC57" i="1"/>
  <c r="AC58" i="1"/>
  <c r="AC60" i="1"/>
  <c r="AC61" i="1"/>
  <c r="AC62" i="1"/>
  <c r="AC63" i="1"/>
  <c r="AC64" i="1"/>
  <c r="AC65" i="1"/>
  <c r="AC66" i="1"/>
  <c r="AC68" i="1"/>
  <c r="AC69" i="1"/>
  <c r="AC70" i="1"/>
  <c r="AC71" i="1"/>
  <c r="AC72" i="1"/>
  <c r="AC73" i="1"/>
  <c r="AC74" i="1"/>
  <c r="AC75" i="1"/>
  <c r="AC76" i="1"/>
  <c r="AC77" i="1"/>
  <c r="AC78" i="1"/>
  <c r="AC79" i="1"/>
  <c r="AC83" i="1"/>
  <c r="AC84" i="1"/>
  <c r="AC85" i="1"/>
  <c r="AC86" i="1"/>
  <c r="AC87" i="1"/>
  <c r="AC88" i="1"/>
  <c r="AC89" i="1"/>
  <c r="AC90" i="1"/>
  <c r="AC91" i="1"/>
  <c r="AC92" i="1"/>
  <c r="AC13" i="1"/>
  <c r="Q46" i="1"/>
  <c r="Q82" i="1"/>
  <c r="Q67" i="1"/>
  <c r="AC67" i="1" s="1"/>
  <c r="Q59" i="1"/>
  <c r="AC59" i="1" s="1"/>
  <c r="AC82" i="1" l="1"/>
  <c r="Q81" i="1"/>
  <c r="AC81" i="1" s="1"/>
  <c r="AC46" i="1"/>
  <c r="Q45" i="1"/>
  <c r="AC45" i="1" s="1"/>
  <c r="K82" i="1"/>
  <c r="K81" i="1"/>
  <c r="K78" i="1"/>
  <c r="K67" i="1"/>
  <c r="K59" i="1"/>
  <c r="K46" i="1"/>
  <c r="K39" i="1"/>
  <c r="K35" i="1"/>
  <c r="AF35" i="1" s="1"/>
  <c r="AH35" i="1" s="1"/>
  <c r="K33" i="1"/>
  <c r="K25" i="1"/>
  <c r="K22" i="1"/>
  <c r="K17" i="1"/>
  <c r="K14" i="1"/>
  <c r="K13" i="1" l="1"/>
  <c r="K45" i="1"/>
  <c r="AF66" i="1" l="1"/>
  <c r="AH66" i="1" s="1"/>
  <c r="AF27" i="1"/>
  <c r="AH27" i="1" s="1"/>
  <c r="AF43" i="1"/>
  <c r="AH43" i="1" s="1"/>
  <c r="AF52" i="1"/>
  <c r="AH52" i="1" s="1"/>
  <c r="AF53" i="1"/>
  <c r="AH53" i="1" s="1"/>
  <c r="AF54" i="1"/>
  <c r="AH54" i="1" s="1"/>
  <c r="AF55" i="1"/>
  <c r="AH55" i="1" s="1"/>
  <c r="AF56" i="1"/>
  <c r="AH56" i="1" s="1"/>
  <c r="AF57" i="1"/>
  <c r="AH57" i="1" s="1"/>
  <c r="AF58" i="1"/>
  <c r="AH58" i="1" s="1"/>
  <c r="AF59" i="1"/>
  <c r="AH59" i="1" s="1"/>
  <c r="AF60" i="1"/>
  <c r="AH60" i="1" s="1"/>
  <c r="AF61" i="1"/>
  <c r="AH61" i="1" s="1"/>
  <c r="AF62" i="1"/>
  <c r="AH62" i="1" s="1"/>
  <c r="AF45" i="1" l="1"/>
  <c r="AH45" i="1" s="1"/>
  <c r="AF23" i="1"/>
  <c r="AH23" i="1" s="1"/>
  <c r="AF33" i="1" l="1"/>
  <c r="AH33" i="1" s="1"/>
  <c r="AF21" i="1" l="1"/>
  <c r="AH21" i="1" s="1"/>
  <c r="AF16" i="1" l="1"/>
  <c r="AH16" i="1" s="1"/>
  <c r="AF64" i="1"/>
  <c r="AH64" i="1" s="1"/>
  <c r="AF51" i="1"/>
  <c r="AH51" i="1" s="1"/>
  <c r="AF42" i="1"/>
  <c r="AH42" i="1" s="1"/>
  <c r="AF41" i="1"/>
  <c r="AH41" i="1" s="1"/>
  <c r="AF39" i="1"/>
  <c r="AH39" i="1" s="1"/>
  <c r="AF38" i="1"/>
  <c r="AH38" i="1" s="1"/>
  <c r="AF37" i="1"/>
  <c r="AH37" i="1" s="1"/>
  <c r="AF36" i="1"/>
  <c r="AH36" i="1" s="1"/>
  <c r="AF24" i="1"/>
  <c r="AH24" i="1" s="1"/>
  <c r="AF15" i="1"/>
  <c r="AH15" i="1" s="1"/>
  <c r="AF63" i="1" l="1"/>
  <c r="AH63" i="1" s="1"/>
  <c r="AF40" i="1"/>
  <c r="AH40" i="1" s="1"/>
  <c r="AF50" i="1"/>
  <c r="AH50" i="1" s="1"/>
  <c r="AF88" i="1"/>
  <c r="AH88" i="1" s="1"/>
  <c r="AF86" i="1" l="1"/>
  <c r="AH86" i="1" s="1"/>
  <c r="AF85" i="1"/>
  <c r="AH85" i="1" s="1"/>
  <c r="AF22" i="1"/>
  <c r="AH22" i="1" s="1"/>
  <c r="AF67" i="1" l="1"/>
  <c r="AH67" i="1" s="1"/>
  <c r="AF92" i="1"/>
  <c r="AH92" i="1" s="1"/>
  <c r="AF91" i="1"/>
  <c r="AH91" i="1" s="1"/>
  <c r="AF90" i="1"/>
  <c r="AH90" i="1" s="1"/>
  <c r="AF89" i="1"/>
  <c r="AH89" i="1" s="1"/>
  <c r="AF87" i="1"/>
  <c r="AH87" i="1" s="1"/>
  <c r="AF82" i="1"/>
  <c r="AH82" i="1" s="1"/>
  <c r="AF81" i="1"/>
  <c r="AH81" i="1" s="1"/>
  <c r="AF79" i="1"/>
  <c r="AH79" i="1" s="1"/>
  <c r="AF78" i="1"/>
  <c r="AH78" i="1" s="1"/>
  <c r="AF77" i="1"/>
  <c r="AH77" i="1" s="1"/>
  <c r="AF76" i="1"/>
  <c r="AH76" i="1" s="1"/>
  <c r="AF75" i="1"/>
  <c r="AH75" i="1" s="1"/>
  <c r="AF74" i="1"/>
  <c r="AH74" i="1" s="1"/>
  <c r="AF73" i="1"/>
  <c r="AH73" i="1" s="1"/>
  <c r="AF72" i="1"/>
  <c r="AH72" i="1" s="1"/>
  <c r="AF71" i="1"/>
  <c r="AH71" i="1" s="1"/>
  <c r="AF70" i="1"/>
  <c r="AH70" i="1" s="1"/>
  <c r="AF69" i="1"/>
  <c r="AH69" i="1" s="1"/>
  <c r="AF65" i="1"/>
  <c r="AH65" i="1" s="1"/>
  <c r="AF32" i="1"/>
  <c r="AH32" i="1" s="1"/>
  <c r="AF31" i="1"/>
  <c r="AH31" i="1" s="1"/>
  <c r="AF30" i="1"/>
  <c r="AH30" i="1" s="1"/>
  <c r="AF29" i="1"/>
  <c r="AH29" i="1" s="1"/>
  <c r="AF28" i="1"/>
  <c r="AH28" i="1" s="1"/>
  <c r="AF26" i="1"/>
  <c r="AH26" i="1" s="1"/>
  <c r="AF25" i="1"/>
  <c r="AH25" i="1" s="1"/>
  <c r="AF14" i="1"/>
  <c r="AH14" i="1" s="1"/>
  <c r="AF19" i="1"/>
  <c r="AH19" i="1" s="1"/>
  <c r="AF18" i="1"/>
  <c r="AH18" i="1" s="1"/>
  <c r="AF17" i="1"/>
  <c r="AH17" i="1" s="1"/>
  <c r="AF13" i="1" l="1"/>
  <c r="AH13" i="1" s="1"/>
  <c r="AF49" i="1" l="1"/>
  <c r="AH49" i="1" s="1"/>
  <c r="AF84" i="1"/>
  <c r="AH84" i="1" s="1"/>
  <c r="AF83" i="1"/>
  <c r="AH83" i="1" s="1"/>
</calcChain>
</file>

<file path=xl/sharedStrings.xml><?xml version="1.0" encoding="utf-8"?>
<sst xmlns="http://schemas.openxmlformats.org/spreadsheetml/2006/main" count="1041" uniqueCount="234">
  <si>
    <t xml:space="preserve">EVALUASI TERHADAP HASIL RENJA BADAN PENGELOLA KEUANGAN DAN ASET DAERAH KOTA JAMBI </t>
  </si>
  <si>
    <t xml:space="preserve">NO </t>
  </si>
  <si>
    <t xml:space="preserve">SASARAN </t>
  </si>
  <si>
    <t xml:space="preserve">PROGRAM/KEGIATAN </t>
  </si>
  <si>
    <t xml:space="preserve">INDIKATOR KINERJA PROGRAM(OUTCOME)/KEGIATAN (OUTPUT) </t>
  </si>
  <si>
    <t xml:space="preserve">REALISASI KINERJA PADA TRIWULAN </t>
  </si>
  <si>
    <t>I</t>
  </si>
  <si>
    <t>II</t>
  </si>
  <si>
    <t>III</t>
  </si>
  <si>
    <t>IV</t>
  </si>
  <si>
    <t>13 = 6+12</t>
  </si>
  <si>
    <t xml:space="preserve">14 = 13/5 X 100% </t>
  </si>
  <si>
    <t>K</t>
  </si>
  <si>
    <t>Rp</t>
  </si>
  <si>
    <t xml:space="preserve"> - </t>
  </si>
  <si>
    <t>Pengamanan Barang Milik Daerah</t>
  </si>
  <si>
    <t>PROGRAM PENUNJANG URUSAN PEMERINTAHAN DAERAH KABUPATEN/KOTA</t>
  </si>
  <si>
    <t>Indeks Reformasi Birokrasi Perangkat Daerah</t>
  </si>
  <si>
    <t>Perencanaan, Penganggaran, dan Evaluasi Kinerja Perangkat Daerah</t>
  </si>
  <si>
    <t>Peningkatan Nilai AKIP</t>
  </si>
  <si>
    <t>Penyusunan Dokumen Perencanaan Perangkat Daerah</t>
  </si>
  <si>
    <t>Jumlah Dokumen Perencanaan Perangkat Daerah</t>
  </si>
  <si>
    <t>Sekretariat</t>
  </si>
  <si>
    <t>Koordinasi dan Penyusunan Laporan Capaian Kinerja dan Ikhtisar Realisasi Kinerja SKPD</t>
  </si>
  <si>
    <t>Administrasi Keuangan Perangkat Daerah</t>
  </si>
  <si>
    <t>Tertib Administrasi Keuangan</t>
  </si>
  <si>
    <t>Penyediaan Gaji dan Tunjangan ASN</t>
  </si>
  <si>
    <t>Pelaksanaan Penatausahaan dan Pengujian/Verifikasi Keuangan SKPD</t>
  </si>
  <si>
    <t>Koordinasi dan Penyusunan Laporan Keuangan Akhir Tahun SKPD</t>
  </si>
  <si>
    <t>Koordinasi dan Penyusunan Laporan Keuangan Bulanan/Triwulanan/Semesteran SKPD</t>
  </si>
  <si>
    <t>Administrasi Kepegawaian Perangkat Daerah</t>
  </si>
  <si>
    <t>Indeks Profesionalitas ASN Perangkat Daerah</t>
  </si>
  <si>
    <t>Pengadaan Pakaian Dinas Beserta Atribut Kelengkapannya</t>
  </si>
  <si>
    <t>Bimbingan Teknis Implementasi Peraturan Perundang-Undangan</t>
  </si>
  <si>
    <t>Administrasi Umum Perangkat Daerah</t>
  </si>
  <si>
    <t>Tertib Pengelolaan Administrasi Umum</t>
  </si>
  <si>
    <t>Penyediaan Komponen Instalasi Listrik/Penerangan Bangunan Kantor</t>
  </si>
  <si>
    <t>Penyediaan Peralatan dan Perlengkapan Kantor</t>
  </si>
  <si>
    <t>Penyediaan Peralatan Rumah Tangga</t>
  </si>
  <si>
    <t>Penyediaan Bahan Logistik Kantor</t>
  </si>
  <si>
    <t>Penyediaan Barang Cetakan dan Penggandaan</t>
  </si>
  <si>
    <t>Fasilitasi Kunjungan Tamu</t>
  </si>
  <si>
    <t>Penyelenggaraan Rapat Koordinasi dan Konsultasi SKPD</t>
  </si>
  <si>
    <t>Tertib pengadaan barang milik daerah penunjang urusan pemerintahan daerah</t>
  </si>
  <si>
    <t>Pengadaan Peralatan dan Mesin Lainnya</t>
  </si>
  <si>
    <t>Penyediaan Jasa Penunjang Urusan Pemerintahan Daerah</t>
  </si>
  <si>
    <t>Tertib Pengelolaan jasa penunjang urusan pemerintah daerah</t>
  </si>
  <si>
    <t>Penyediaan Jasa Surat Menyurat</t>
  </si>
  <si>
    <t>Penyediaan Jasa Komunikasi,Sumber Daya Air dan Listrik</t>
  </si>
  <si>
    <t>Penyediaan Jasa Pelayanan Umum Kantor</t>
  </si>
  <si>
    <t>Pemeliharaan Barang Milik Daerah Penunjang Urusan Pemerintahan Daerah</t>
  </si>
  <si>
    <t>Tertib Pemeliharaan barang milik daerah penunjang urusan pemerintahan daerah</t>
  </si>
  <si>
    <t>Penyediaan Jasa Pemeliharaan, Biaya Pemeliharaan, Pajak, dan Perizinan Kendaraan Dinas Operasional atau Lapangan</t>
  </si>
  <si>
    <t>Pemeliharaan Peralatan dan Mesin Lainnya</t>
  </si>
  <si>
    <t>Pemeliharaan/Rehabilitasi Gedung Kantor dan Bangunan Lainnya</t>
  </si>
  <si>
    <t>Pemeliharaan/Rehabilitasi Sarana dan Prasarana Gedung Kantor atau Bangunan Lainnya</t>
  </si>
  <si>
    <t>WTP</t>
  </si>
  <si>
    <t>PROGRAM PENGELOLAAN KEUANGAN DAERAH</t>
  </si>
  <si>
    <t>Akuntabilitas Pengelolaan Keuangan Daerah</t>
  </si>
  <si>
    <t>Koordinasi dan Penyusunan Rencana Anggaran Daerah</t>
  </si>
  <si>
    <t>Bidang Anggaran</t>
  </si>
  <si>
    <t>Koordinasi dan Penyusunan KUA dan PPAS</t>
  </si>
  <si>
    <t>Koordinasi dan Penyusunan Perubahan KUA dan Perubahan PPAS</t>
  </si>
  <si>
    <t>Koordinasi, Penyusunan dan Verifikasi RKA-SKPD</t>
  </si>
  <si>
    <t>Koordinasi, Penyusunan dan Verifikasi Perubahan RKA-SKPD</t>
  </si>
  <si>
    <t>Koordinasi, Penyusunan dan Verifikasi DPA-SKPD</t>
  </si>
  <si>
    <t>Koordinasi, Penyusunan dan Verifikasi Perubahan DPA-SKPD</t>
  </si>
  <si>
    <t>Koordinasi dan Penyusunan Peraturan Daerah tentang APBD dan Peraturan Kepala Daerah tentang Penjabaran APBD</t>
  </si>
  <si>
    <t>Koordinasi dan Penyusunan Peraturan Daerah tentang Perubahan APBD dan Peraturan Kepala Daerah tentang Penjabaran Perubahan APBD</t>
  </si>
  <si>
    <t>Koordinasi dan Penyusunan Regulasi serta Kebijakan Bidang Anggaran</t>
  </si>
  <si>
    <t>Koordinasi Perencanaan Anggaran Pendapatan</t>
  </si>
  <si>
    <t>Koordinasi Perencanaan Anggaran Belanja Daerah</t>
  </si>
  <si>
    <t>Koordinasi Perencanaan Anggaran Pembiayaan</t>
  </si>
  <si>
    <t>Koordinasi dan Pengelolaan Perbendaharaan Daerah</t>
  </si>
  <si>
    <t>Persentase Kemampuan OPD dalam hal Penatausahaan Penerimaan dan Pengeluaran Belanja</t>
  </si>
  <si>
    <t>Bidang Perbendaharaan</t>
  </si>
  <si>
    <t>Koordinasi dan Pengelolaan Kas Daerah</t>
  </si>
  <si>
    <t>Penyiapan, Pelaksanaan Pengendalian dan Penerbitan Anggaran Kas dan SPD</t>
  </si>
  <si>
    <t>Koordinasi dan Penyusunan Laporan Realisasi Penerimaan dan Pengeluaran Kas Daerah,Laporan Aliran Kas, dan Pelaksanaan Pemungutan/Pemotongan dan Penyetoran Perhitungan Fihak Ketiga (PFK)</t>
  </si>
  <si>
    <t>Rekonsiliasi Data Penerimaandan Pengeluaran Kas serta Pemungutan dan PemotonganAtas SP2D dengan Instansi Terkait</t>
  </si>
  <si>
    <t>Penyusunan Petunjuk Teknis Administrasi Keuangan yang Berkaitan dengan Penerimaandan Pengeluaran Kas serta Penatausahaan dan Pertanggungjawaban SubKegiatan</t>
  </si>
  <si>
    <t>Pembinaan Penatausahaan Keuangan Pemerintah Kabupaten/Kota</t>
  </si>
  <si>
    <t>Kesesuaian Pelaksanaan Akuntansi dan Pelaporan Keuangan Daerah</t>
  </si>
  <si>
    <t>Bidang Akuntansi</t>
  </si>
  <si>
    <t>Rekonsiliasi dan Verifikasi Aset, Kewajiban, Ekuitas, Pendapatan, Belanja, Pembiayaan,Pendapatan-LO dan Beban</t>
  </si>
  <si>
    <t>Koordinasi Penyusunan Laporan Pertanggungjawaban Pelaksanaan APBD Bulanan,Triwulanan dan Semesteran</t>
  </si>
  <si>
    <t>Konsolidasi Laporan Keuangan SKPD, BLUD dan Laporan Keuangan Pemerintah Daerah</t>
  </si>
  <si>
    <t>Koordinasi dan Penyusunan Rancangan Peraturan Daerah tentang Pertanggungjawaban Pelaksanaan APBD Provinsi dan Rancangan Peraturan Kepala Daerah tentang Penjabaran Pertanggungjawaban Pelaksanaan APBD Kabupaten/Kota</t>
  </si>
  <si>
    <t>Penyusunan Tanggapan/ TindakLanjut terhadap LHP BPK atas Laporan Pertanggungjawaban Pelaksanaan APBD</t>
  </si>
  <si>
    <t>Koordinasi, Sinkronisasi, dan Penyelesaian Tuntutan Perbendaharaan dan Tuntutan Kerugian Daerah</t>
  </si>
  <si>
    <t>Penyusunan Sistem dan Prosedur Akuntansi dan Pelaporan Keuangan Pemerintah Daerah</t>
  </si>
  <si>
    <t>Pembinaan Akuntansi, Pelaporan dan Pertanggungjawaban Pemerintah Kabupaten/Kota</t>
  </si>
  <si>
    <t>Pembinaan Pengelolaan Keuangan BLUD Kabupaten/Kota</t>
  </si>
  <si>
    <t>Penunjang Urusan Kewenangan Pengelolaan Keuangan Daerah</t>
  </si>
  <si>
    <t>Tertib Penunjang Urusan Kewenangan Pengelolaan Keuangan Daerah</t>
  </si>
  <si>
    <t>Pengelolaan Dana Darurat dan Mendesak</t>
  </si>
  <si>
    <t>PROGRAM PENGELOLAAN BARANG MILIK DAERAH</t>
  </si>
  <si>
    <t>Persentase Pengelolaan Barang Milik Daerah</t>
  </si>
  <si>
    <t>Pengelolaan Barang Milik Daerah</t>
  </si>
  <si>
    <t>Meningkatnya Persentase Manajemen Pengelolaan BMD Pemerintah Kota Jambi</t>
  </si>
  <si>
    <t>Bidang Pengelola BMD</t>
  </si>
  <si>
    <t>Penyusunan Standar Harga</t>
  </si>
  <si>
    <t>Penyusunan Perencanaan Kebutuhan Barang Milik Daerah</t>
  </si>
  <si>
    <t>Penatausahaan Barang Milik Daerah</t>
  </si>
  <si>
    <t>Penilaian Barang Milik Daerah</t>
  </si>
  <si>
    <t>Pengawasan dan Pengendalian Pengelolaan Barang Milik Daerah</t>
  </si>
  <si>
    <t>Optimalisasi Penggunaan, Pemanfaatan, Pemindahtanganan, Pemusnahan, dan Penghapusan Barang Milik Daerah</t>
  </si>
  <si>
    <t>Rekonsiliasi dalam rangka Penyusunan Laporan Barang Milik Daerah</t>
  </si>
  <si>
    <t>Penyusunan Laporan Barang Milik Daerah</t>
  </si>
  <si>
    <t>Pembinaan Pengelolaan Barang Milik Daerah Pemerintah Kabupaten/Kota</t>
  </si>
  <si>
    <t>Rata rata capaian kinerja (%)</t>
  </si>
  <si>
    <t xml:space="preserve">Predikat Kinerja </t>
  </si>
  <si>
    <t xml:space="preserve">Faktor pendorong keberhasilan kinerja </t>
  </si>
  <si>
    <t>Faktor penghambat pencapaian kinerja</t>
  </si>
  <si>
    <t>Rencana tindak lanjut pada triwulan berikutnya</t>
  </si>
  <si>
    <t>MUHAMMAD HUSNI, SE</t>
  </si>
  <si>
    <t xml:space="preserve">Tindak Lanjut yang diperlukan dalam Renja Perangkat Daerah Kabupaten/Kota berikutnya </t>
  </si>
  <si>
    <t>UNIT(BIDANG) PERANGKAT DAERAH PENANGGUNG JAWAB</t>
  </si>
  <si>
    <t>Jumlah Laporan Capaian Kinerja dan Ikhtisar Realisasi Kinerja SKPD dan Laporan Hasil Koordinasi Penyusunan Laporan Capaian Kinerja dan Ikhtisar Realisasi Kinerja SKPD</t>
  </si>
  <si>
    <t>Jumlah Orang yang Menerima Gaji dan Tunjangan ASN</t>
  </si>
  <si>
    <t>Jumlah Dokumen Penatausahaan dan Pengujian/Verifikasi Keuangan SKPD</t>
  </si>
  <si>
    <t>Jumlah Laporan Keuangan Akhir Tahun SKPD dan Laporan Hasil Koordinasi Penyusunan Laporan Keuangan Akhir Tahun SKPD</t>
  </si>
  <si>
    <t>Jumlah Laporan Keuangan Bulanan/ Triwulanan/ Semesteran SKPD dan Laporan Koordinasi Penyusunan Laporan Keuangan Bulanan/Triwulanan/Semesteran SKPD</t>
  </si>
  <si>
    <t>Jumlah Paket Pakaian Dinas beserta Atribut Kelengkapan</t>
  </si>
  <si>
    <t>Jumlah Orang yang Mengikuti Bimbingan Teknis Implementasi Peraturan Perundang-Undangan</t>
  </si>
  <si>
    <t>Jumlah Paket Komponen Instalasi Listrik/Penerangan Bangunan Kantor yang Disediakan</t>
  </si>
  <si>
    <t>Jumlah Paket Peralatan dan Perlengkapan Kantor yang Disediakan</t>
  </si>
  <si>
    <t>Jumlah Paket Bahan Logistik Kantor yang Disediakan</t>
  </si>
  <si>
    <t>Jumlah Laporan Penyelenggaraan Rapat Koordinasi dan Konsultasi SKPD</t>
  </si>
  <si>
    <t>Jumlah Unit Peralatan dan Mesin Lainnya yang Disediakan</t>
  </si>
  <si>
    <t>Jumlah Laporan Penyediaan Jasa Surat Menyurat</t>
  </si>
  <si>
    <t>Jumlah Laporan Penyediaan Jasa Komunikasi, Sumber Daya Air dan Listrik yang Disediakan</t>
  </si>
  <si>
    <t>Jumlah Laporan Penyediaan Jasa Pelayanan Umum Kantor yang Disediakan</t>
  </si>
  <si>
    <t>Jumlah Kendaraan Dinas Operasional atau Lapangan yang Dipelihara dan dibayarkan Pajak dan Perizinannya</t>
  </si>
  <si>
    <t>Jumlah Peralatan dan Mesin Lainnya yang Dipelihara</t>
  </si>
  <si>
    <t>Jumlah Gedung Kantor dan Bangunan Lainnya yang Dipelihara/Direhabilitasi</t>
  </si>
  <si>
    <t>Jumlah Sarana dan Prasarana Gedung Kantor atau Bangunan Lainnya yang Dipelihara/Direhabilitasi</t>
  </si>
  <si>
    <t>Jumlah RKA-SKPD yang Diverifikasi</t>
  </si>
  <si>
    <t>Jumlah Perubahan RKA-SKPD yang Diverifikasi</t>
  </si>
  <si>
    <t>Jumlah Dokumen Regulasi serta Kebijakan Bidang Anggaran</t>
  </si>
  <si>
    <t>Jumlah Dokumen Hasil Koordinasi Perencanaan Anggaran Pembiayaan</t>
  </si>
  <si>
    <t>Jumlah Dokumen Hasil Pengendalian dan Penerbitan Anggaran Kas dan SPD</t>
  </si>
  <si>
    <t>Jumlah Laporan Realisasi Penerimaan dan Pengeluaran Kas Daerah, Laporan Aliran Kas, dan Pelaksanaan Pemungutan/Pemotongan dan Penyetoran Perhitungan Fihak Ketiga (PFK) dan Laporan Hasil Koordinasi dalam rangka Penyusunan Laporan Realisasi Penerimaan dan Pengeluaran Kas Daerah, Laporan Aliran Kas, dan Pelaksanaan Pemungutan/Pemotongan dan Penyetoran Perhitungan Fihak Ketiga (PFK)</t>
  </si>
  <si>
    <t>Koordinasi dan Pelaksanaan Akuntansi dan Pelaporan Keuangan Daerah</t>
  </si>
  <si>
    <t>Jumlah Laporan Hasil Koordinasi Pelaksanaan Akuntansi Penerimaan dan Pengeluaran Kas Daerah</t>
  </si>
  <si>
    <t>Jumlah Dokumen Hasil Rekonsiliasi dan Verifikasi Aset, Kewajiban, Ekuitas, Pendapatan, Belanja, Pembiayaan, Pendapatan-LO, dan Beban</t>
  </si>
  <si>
    <t>Jumlah Laporan Pertanggungjawaban Pelaksanaan APBD Bulanan, Triwulanan dan Semesteran</t>
  </si>
  <si>
    <t>Jumlah Laporan Keuangan SKPD, BLUD dan Laporan Keuangan Pemerintah Daerah yang Terkonsolidasi</t>
  </si>
  <si>
    <t>Jumlah Rancangan Peraturan Daerah tentang Pertanggungjawaban Pelaksanaan APBD Kabupaten/Kota dan Rancangan Peraturan Kepala Daerah tentang Penjabaran Pertanggungjawaban Pelaksanaan APBD Kabupaten/Kota</t>
  </si>
  <si>
    <t>Jumlah Sistem dan Prosedur Akuntansi dan Pelaporan Keuangan Pemerintah Daerah</t>
  </si>
  <si>
    <t>Jumlah Orang yang Mengikuti Pembinaan Akuntansi, Pelaporan dan Pertanggungjawaban Pemerintah Kabupaten/Kota</t>
  </si>
  <si>
    <t>Jumlah BLUD Kabupaten/Kota yang Dibina</t>
  </si>
  <si>
    <t>Jumlah Laporan Penatausahaan Barang Milik Daerah</t>
  </si>
  <si>
    <t>Jumlah Laporan Hasil Pengamanan Barang Milik Daerah</t>
  </si>
  <si>
    <t>Jumlah Laporan Hasil Penilaian Barang Milik Daerah dan Hasil Koordinasi Penilaian Barang Milik Daerah</t>
  </si>
  <si>
    <t xml:space="preserve">Jumlah Laporan Hasil Pengawasan dan Pengendalian Pengelolaan Barang Milik Daerah </t>
  </si>
  <si>
    <t>Jumlah Dokumen Hasil Optimalisasi Penggunaan, Pemanfaatan, Pemindahtanganan, Pemusnahan, dan Penghapusan Barang Milik Daerah</t>
  </si>
  <si>
    <t>Jumlah Orang yang Mengikuti Pembinaan Pengelolaan Barang Milik Daerah Pemerintah Kabupaten/Kota</t>
  </si>
  <si>
    <t xml:space="preserve">TARGET RENSTRA PERANGKAT DAERAH PADA AKHIR PERIODE RENSTRA (TAHUN 2026) </t>
  </si>
  <si>
    <t>: 1. Meningkatkan koordinasi secara intensif antar SKPD Pemerintah Kota Jambi
  2. Peningkatan koordinasi antara pemerintah pusat, pemerintah provinsi terkait penatausahaan keuangan daerah 
 3. Pelaksanaan evaluasi penyerapan anggaran SKPD setiap minggu
 4. Pengoptimalan penggunaan aset daerah bekerja sama dengan pihak ketiga
 5. Pelaksanaan sosialisasi terkait penatausahaan BMD</t>
  </si>
  <si>
    <t>:  1. Optimalisasi layanan Pengelolaan Keuangan Daerah dan Pengelolaan Barang Milik Daerah ke OPD Kota Jambi
 2.  Melakukan upaya Pencapaian pelaksanaan target yang direncanakan dalam realisasinya tentunya ada yang tidak sesuai target atau di lain sisi dapat melebihi dari target yang telah ditetapkan
3. evaluasi target kinerja dan anggaran untuk menentukan rencana tindaklanjut sebagai bahan perencanaan pelaksanaan kinerja program kegiatan pada tahun yang akan datang agar terlaksana sesuai target dan harapan
4. Apabila terjadi perubahan kebijakan pembangunan di tingkat nasional dan atau daerah, maka dapat dilakukan perubahan Renstra Badan Pengelola Keuangan dan Aset Daerah Kota Jambi sesuai Renstra BPKAD 2024-2026 dengan kaidah dan ketentuan perundangundangan yang berlaku</t>
  </si>
  <si>
    <t>Pembina Tk, I</t>
  </si>
  <si>
    <t>NIP. 19650830 199403 1 002</t>
  </si>
  <si>
    <t>INDIKATOR DAN TARGET KINERJA PERANGKAT DAERAH YANG MENGACU PADA SASARAN RPD</t>
  </si>
  <si>
    <t>PERIODE PELAKSANAAN TRIWULAN I TAHUN 2025</t>
  </si>
  <si>
    <t xml:space="preserve">REALISASI CAPAIAN KINERJA RENSTRA PERANGKAT DAERAH SAMPAI DENGAN RENJA PERANGKAT DAERAH TAHUN LALU (2024) </t>
  </si>
  <si>
    <t xml:space="preserve">TARGET KINERJA DAN ANGGARAN RENJA PERANGKAT DAERAH TAHUN BERJALAN (TAHUN 2025) YANG DIEVALUASI </t>
  </si>
  <si>
    <t xml:space="preserve">REALISASI CAPAIAN KINERJA DAN ANGGARAN RENJA PERANGKAT DAERAH YANG DIEVALUASI (AKUMULASI TW I, II, III, DAN IV TAHUN 2025) </t>
  </si>
  <si>
    <t>REALISASI KINERJA DAN ANGGARAN RENSTRA PERANGKAT DAERAH S/D TAHUN 2025</t>
  </si>
  <si>
    <t>TINGKAT CAPAIAN KINERJA DAN REALISASI ANGGARAN RENSTRA PERANGKAT DAERAH S/D TAHUN 2025</t>
  </si>
  <si>
    <t>Jumlah Paket Peralatan Rumah Tangga yang Disediakan</t>
  </si>
  <si>
    <t xml:space="preserve">Jumlah Paket Barang Cetakan dan Penggandaan yang Disediakan </t>
  </si>
  <si>
    <t>Jumlah Laporan Fasilitasi Kunjungan Tamu</t>
  </si>
  <si>
    <t>Pengadaan Barang Milik Daerah Penunjang UrusanPemerintah Daerah</t>
  </si>
  <si>
    <t>Ketepatan waktu penyusunan dokumen Anggaran Daerah</t>
  </si>
  <si>
    <t>Jumlah Dokumen KUA dan PPAS yang Disusun</t>
  </si>
  <si>
    <t>Jumlah Dokumen Perubahan KUA dan Perubahan PPAS yang Disusun</t>
  </si>
  <si>
    <t>Jumlah DPA- SKPD yang Diverifikasi</t>
  </si>
  <si>
    <t>Jumlah Perubahan DPA-SKPD yang Diverifikasi</t>
  </si>
  <si>
    <t>Jumlah Peraturan Daerah tentang APBD dan Peraturan Kepala Daerah tentang Penjabaran APBD</t>
  </si>
  <si>
    <t xml:space="preserve">Jumlah Peraturan Daerah tentang Perubahan APBD dan Peraturan Kepala Daerah tentang Penjabaran Perubahan APBD </t>
  </si>
  <si>
    <t>Jumlah Dokumen Hasil Koordinasi Perencanaan Anggaran Pendapatan</t>
  </si>
  <si>
    <t>Jumlah Dokumen Hasil Koordinasi Perencanaan Anggaran Belanja Daerah</t>
  </si>
  <si>
    <t>Jumlah Dokumen Hasil Koordinasi dan Pengelolaan Kas Daerah</t>
  </si>
  <si>
    <t>Koordinasi, Fasilitasi, Asistensi, Sinkronisasi, Supervisi, Monitoring dan Evaluasi Pengelolaan Dana Perimbangan dan Dana Transfer Lainnya</t>
  </si>
  <si>
    <t>Jumlah dokumen hasil Koordinasi, Fasilitasi, Asistensi, Sinktronisasi, Supervisi, Monitoring dan Evaluasi Pengelolaan Dana Perimbangan dan Dana Transfer Lainnya</t>
  </si>
  <si>
    <t>Jumlah Dokumen Hasil Rekonsiliasi Data Penerimaan dan Pengeluaran Kas serta Pemungutan dan Pemotongan atas SP2D dengan Instansi Terkait</t>
  </si>
  <si>
    <t>Jumlah Petunjuk Teknis Administrasi Keuangan yang Berkaitan dengan Penerimaan dan Pengeluaran Kas serta Penatausahaan dan Pertanggungjawaban Sub Kegiatan</t>
  </si>
  <si>
    <t>Jumlah Orang yang Mengikuti Pembinaan Penatausahaan Keuangan Pemerintah Kabupaten/Kota</t>
  </si>
  <si>
    <t>Koordinasi PelaksanaanAkuntansi Penerimaan danPengeluaran Kas Daerah</t>
  </si>
  <si>
    <t xml:space="preserve">Jumlah Dokumen Tanggapan/Tindak Lanjut Terhadap LHP BPK atas Laporan Pertanggungjawaban Pelaksanaan APBD </t>
  </si>
  <si>
    <t>Jumlah Dokumen Hasil Koordinasi, Sinkronisasi, dan Penyelesaian Tuntutan Perbendaharaan dan Tuntutan Kerugian Daerah</t>
  </si>
  <si>
    <t xml:space="preserve">Jumlah Laporan Hasil Pengelolaan Dana Darurat dan Mendesak </t>
  </si>
  <si>
    <t>Jumlah Standar Harga yang Disusun</t>
  </si>
  <si>
    <t>Jumlah Rencana Kebutuhan Barang Milik Daerah</t>
  </si>
  <si>
    <t xml:space="preserve">Jumlah Laporan Hasil Rekonsiliasi dalam rangka Penyusunan Laporan Barang Milik Daerah </t>
  </si>
  <si>
    <t xml:space="preserve">Jumlah Laporan Barang Milik Daerah yang Disusun </t>
  </si>
  <si>
    <t xml:space="preserve">Meningkatnya Kualitas Tata Kelola Pelayanan BPKAD Kota Jambi </t>
  </si>
  <si>
    <t>Meningkatnya Kualitas dan Ketepatan Waktu Pengelolaan Keuangan Daerah</t>
  </si>
  <si>
    <t>Meningkatnya Kualitas Tata Kelola Pengelolaan Barang Milik Daerah</t>
  </si>
  <si>
    <t>-</t>
  </si>
  <si>
    <t xml:space="preserve">: 1. Kesalahan Penganggaran oleh Perangkat Daerah
  2. Pencairan anggaran belanja SKPD tidak sesuai dengan anggaran kas yang ditetapkan
  3. Masih adanya aset di SKPD yang belum dimanfaatkan
  4. Proses penerbitan sertifikat terhambat dikarenakan kurangnya alas hak atas tanah tersebut
  4. Masih adanya SKPD yang terlambat dalam menyampaikan laporan keuangan </t>
  </si>
  <si>
    <t>70</t>
  </si>
  <si>
    <t>95</t>
  </si>
  <si>
    <t xml:space="preserve">Nilai </t>
  </si>
  <si>
    <t>%</t>
  </si>
  <si>
    <t>Dokumen</t>
  </si>
  <si>
    <t>Orang</t>
  </si>
  <si>
    <t>Laporan</t>
  </si>
  <si>
    <t>orang</t>
  </si>
  <si>
    <t>Lembaga</t>
  </si>
  <si>
    <t>laporan</t>
  </si>
  <si>
    <t xml:space="preserve">orang </t>
  </si>
  <si>
    <t>Nilai</t>
  </si>
  <si>
    <t xml:space="preserve"> Laporan</t>
  </si>
  <si>
    <t>Paket</t>
  </si>
  <si>
    <t>Unit</t>
  </si>
  <si>
    <t>85</t>
  </si>
  <si>
    <t>65</t>
  </si>
  <si>
    <t>90</t>
  </si>
  <si>
    <t>25</t>
  </si>
  <si>
    <t>20</t>
  </si>
  <si>
    <t xml:space="preserve">
Orang/bulan </t>
  </si>
  <si>
    <t xml:space="preserve">
Dokumen</t>
  </si>
  <si>
    <t>95%</t>
  </si>
  <si>
    <t xml:space="preserve">Bidang Anggaran </t>
  </si>
  <si>
    <t>KEPALA BADAN PENGELOLA KEUANGAN DAN ASET DAERAH KOTA JAMBI</t>
  </si>
  <si>
    <t>NILAI SAKIP</t>
  </si>
  <si>
    <t xml:space="preserve">PENETAPAN APBD </t>
  </si>
  <si>
    <t xml:space="preserve">opini BPK terhadap Laporan Keuangan </t>
  </si>
  <si>
    <t>TEPAT WAKTU</t>
  </si>
  <si>
    <t xml:space="preserve">Orang/bulan </t>
  </si>
  <si>
    <t>: 1. Komitmen pimpinan dalam mencapai target yang telah ditentukan
  2. Integritas dan loyalitas pegawai BPKAD yang kuat untuk melaksanakan tugas pokok dan fungsi yang diembannya
  3. Ketepatan waktu pengesahan Perda APBD dan Perda Pertanggungjawaban APBD
  4. Mendapat Opini WTP dari BPK RI terhadap LKPD Kota Jambi
  5. Regulasi peraturan keuangan dan aset yang semakin jelas dan nyata
  6. Proses penerbitan SP2D tidak lebih dari 2 hari kerja
  7. Pelaksanaan rekonsiliasi keuangan dan BMD setiap bulannya
  8. Komitmen pemerintah daerah dan pejabat pengelola keuangan OPD dalam mewujudkan peningkatkan pengelolaan keuangan dan aset daerah</t>
  </si>
  <si>
    <t>Jambi,            April  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</si>
</sst>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1" formatCode="_(* #,##0_);_(* \(#,##0\);_(* &quot;-&quot;_);_(@_)"/>
    <numFmt numFmtId="44" formatCode="_(&quot;$&quot;* #,##0.00_);_(&quot;$&quot;* \(#,##0.00\);_(&quot;$&quot;* &quot;-&quot;??_);_(@_)"/>
    <numFmt numFmtId="43" formatCode="_(* #,##0.00_);_(* \(#,##0.00\);_(* &quot;-&quot;??_);_(@_)"/>
    <numFmt numFmtId="164" formatCode="_-* #,##0_-;\-* #,##0_-;_-* &quot;-&quot;_-;_-@_-"/>
    <numFmt numFmtId="165" formatCode="_-* #,##0.00_-;\-* #,##0.00_-;_-* &quot;-&quot;??_-;_-@_-"/>
    <numFmt numFmtId="166" formatCode="_(* #,##0_);_(* \(#,##0\);_(* &quot;-&quot;??_);_(@_)"/>
    <numFmt numFmtId="167" formatCode="#,##0.00_);\(#,##0.00\);\-"/>
    <numFmt numFmtId="168" formatCode="0\ %"/>
  </numFmts>
  <fonts count="31" x14ac:knownFonts="1">
    <font>
      <sz val="10"/>
      <name val="Arial"/>
      <family val="2"/>
    </font>
    <font>
      <sz val="11"/>
      <color theme="1"/>
      <name val="Calibri"/>
      <family val="2"/>
      <scheme val="minor"/>
    </font>
    <font>
      <sz val="10"/>
      <name val="Arial"/>
      <family val="2"/>
    </font>
    <font>
      <b/>
      <sz val="12"/>
      <name val="Arial Narrow"/>
      <family val="2"/>
    </font>
    <font>
      <sz val="10"/>
      <color indexed="8"/>
      <name val="Arial"/>
      <family val="2"/>
    </font>
    <font>
      <b/>
      <sz val="10"/>
      <name val="Arial"/>
      <family val="2"/>
    </font>
    <font>
      <sz val="8.5"/>
      <color indexed="8"/>
      <name val="Arial Narrow"/>
      <family val="2"/>
    </font>
    <font>
      <b/>
      <sz val="8"/>
      <name val="Arial"/>
      <family val="2"/>
    </font>
    <font>
      <sz val="8"/>
      <name val="Arial"/>
      <family val="2"/>
    </font>
    <font>
      <sz val="11"/>
      <color theme="1"/>
      <name val="Calibri"/>
      <family val="2"/>
      <charset val="1"/>
      <scheme val="minor"/>
    </font>
    <font>
      <sz val="14"/>
      <color theme="1"/>
      <name val="Calibri"/>
      <family val="2"/>
      <scheme val="minor"/>
    </font>
    <font>
      <sz val="14"/>
      <name val="Calibri"/>
      <family val="2"/>
      <scheme val="minor"/>
    </font>
    <font>
      <sz val="14"/>
      <color theme="1"/>
      <name val="Arial"/>
      <family val="2"/>
    </font>
    <font>
      <sz val="14"/>
      <color theme="1"/>
      <name val="Arial Narrow"/>
      <family val="2"/>
    </font>
    <font>
      <sz val="14"/>
      <name val="Arial"/>
      <family val="2"/>
    </font>
    <font>
      <b/>
      <sz val="14"/>
      <color rgb="FFFF0000"/>
      <name val="Calibri"/>
      <family val="2"/>
      <scheme val="minor"/>
    </font>
    <font>
      <b/>
      <sz val="14"/>
      <name val="Arial"/>
      <family val="2"/>
    </font>
    <font>
      <b/>
      <sz val="14"/>
      <name val="Calibri"/>
      <family val="2"/>
      <scheme val="minor"/>
    </font>
    <font>
      <sz val="14"/>
      <color theme="1"/>
      <name val="Tahoma"/>
      <family val="2"/>
    </font>
    <font>
      <b/>
      <sz val="14"/>
      <color theme="1"/>
      <name val="Arial"/>
      <family val="2"/>
    </font>
    <font>
      <b/>
      <u/>
      <sz val="14"/>
      <color theme="1"/>
      <name val="Arial"/>
      <family val="2"/>
    </font>
    <font>
      <b/>
      <sz val="8"/>
      <color theme="1"/>
      <name val="Arial"/>
      <family val="2"/>
    </font>
    <font>
      <b/>
      <sz val="8"/>
      <color rgb="FF000000"/>
      <name val="Arial"/>
      <family val="2"/>
    </font>
    <font>
      <sz val="8"/>
      <color theme="1"/>
      <name val="Arial"/>
      <family val="2"/>
    </font>
    <font>
      <sz val="8"/>
      <color rgb="FF000000"/>
      <name val="Arial"/>
      <family val="2"/>
    </font>
    <font>
      <b/>
      <sz val="8"/>
      <color indexed="8"/>
      <name val="Arial"/>
      <family val="2"/>
    </font>
    <font>
      <sz val="8"/>
      <color indexed="8"/>
      <name val="Arial"/>
      <family val="2"/>
    </font>
    <font>
      <sz val="12"/>
      <name val="Arial"/>
      <family val="2"/>
    </font>
    <font>
      <b/>
      <sz val="12"/>
      <name val="Arial"/>
      <family val="2"/>
    </font>
    <font>
      <b/>
      <u/>
      <sz val="12"/>
      <name val="Arial"/>
      <family val="2"/>
    </font>
    <font>
      <b/>
      <sz val="8"/>
      <color rgb="FFFF0000"/>
      <name val="Arial"/>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s>
  <cellStyleXfs count="7">
    <xf numFmtId="0" fontId="0" fillId="0" borderId="0"/>
    <xf numFmtId="43" fontId="2" fillId="0" borderId="0" applyFont="0" applyFill="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4" fillId="0" borderId="0">
      <alignment vertical="top"/>
    </xf>
    <xf numFmtId="43" fontId="1" fillId="0" borderId="0" applyFont="0" applyFill="0" applyBorder="0" applyAlignment="0" applyProtection="0"/>
    <xf numFmtId="0" fontId="9" fillId="0" borderId="0"/>
  </cellStyleXfs>
  <cellXfs count="136">
    <xf numFmtId="0" fontId="0" fillId="0" borderId="0" xfId="0"/>
    <xf numFmtId="0" fontId="21" fillId="2" borderId="1" xfId="0" applyFont="1" applyFill="1" applyBorder="1" applyAlignment="1">
      <alignment horizontal="center" vertical="top"/>
    </xf>
    <xf numFmtId="0" fontId="23" fillId="2" borderId="1" xfId="0" applyFont="1" applyFill="1" applyBorder="1" applyAlignment="1">
      <alignment horizontal="center" vertical="top"/>
    </xf>
    <xf numFmtId="43" fontId="7" fillId="2" borderId="1" xfId="0" applyNumberFormat="1" applyFont="1" applyFill="1" applyBorder="1" applyAlignment="1">
      <alignment horizontal="center" vertical="top"/>
    </xf>
    <xf numFmtId="43" fontId="7" fillId="2" borderId="1" xfId="0" applyNumberFormat="1" applyFont="1" applyFill="1" applyBorder="1" applyAlignment="1">
      <alignment horizontal="right" vertical="top"/>
    </xf>
    <xf numFmtId="43" fontId="26" fillId="2" borderId="1" xfId="1" applyFont="1" applyFill="1" applyBorder="1" applyAlignment="1">
      <alignment vertical="top" wrapText="1"/>
    </xf>
    <xf numFmtId="164" fontId="8" fillId="2" borderId="1" xfId="4" applyNumberFormat="1" applyFont="1" applyFill="1" applyBorder="1" applyAlignment="1">
      <alignment horizontal="right" vertical="top" wrapText="1"/>
    </xf>
    <xf numFmtId="0" fontId="7" fillId="2" borderId="0" xfId="0" applyFont="1" applyFill="1"/>
    <xf numFmtId="0" fontId="7" fillId="2" borderId="0" xfId="0" applyFont="1" applyFill="1" applyAlignment="1">
      <alignment horizontal="center"/>
    </xf>
    <xf numFmtId="0" fontId="7" fillId="2" borderId="0" xfId="0" applyFont="1" applyFill="1" applyAlignment="1">
      <alignment horizontal="right"/>
    </xf>
    <xf numFmtId="0" fontId="8" fillId="2" borderId="0" xfId="0" applyFont="1" applyFill="1"/>
    <xf numFmtId="0" fontId="8" fillId="2" borderId="1" xfId="0" applyFont="1" applyFill="1" applyBorder="1" applyAlignment="1">
      <alignment vertical="top"/>
    </xf>
    <xf numFmtId="43" fontId="8" fillId="2" borderId="1" xfId="0" applyNumberFormat="1" applyFont="1" applyFill="1" applyBorder="1" applyAlignment="1">
      <alignment horizontal="center" vertical="top"/>
    </xf>
    <xf numFmtId="0" fontId="7" fillId="2" borderId="1" xfId="0" applyFont="1" applyFill="1" applyBorder="1" applyAlignment="1">
      <alignment horizontal="center" vertical="top" wrapText="1"/>
    </xf>
    <xf numFmtId="43" fontId="25" fillId="2" borderId="1" xfId="1" applyFont="1" applyFill="1" applyBorder="1" applyAlignment="1">
      <alignment vertical="top" wrapText="1"/>
    </xf>
    <xf numFmtId="0" fontId="22" fillId="2" borderId="1" xfId="0" applyFont="1" applyFill="1" applyBorder="1" applyAlignment="1">
      <alignment vertical="top" wrapText="1"/>
    </xf>
    <xf numFmtId="0" fontId="21" fillId="2" borderId="1" xfId="0" applyFont="1" applyFill="1" applyBorder="1" applyAlignment="1">
      <alignment vertical="top" wrapText="1"/>
    </xf>
    <xf numFmtId="43" fontId="22" fillId="2" borderId="1" xfId="1" applyFont="1" applyFill="1" applyBorder="1" applyAlignment="1">
      <alignment horizontal="right" vertical="top" wrapText="1"/>
    </xf>
    <xf numFmtId="43" fontId="24" fillId="2" borderId="1" xfId="1" applyFont="1" applyFill="1" applyBorder="1" applyAlignment="1">
      <alignment horizontal="right" vertical="top" wrapText="1"/>
    </xf>
    <xf numFmtId="9" fontId="7" fillId="2" borderId="1" xfId="3" applyFont="1" applyFill="1" applyBorder="1" applyAlignment="1">
      <alignment horizontal="center" vertical="top"/>
    </xf>
    <xf numFmtId="9" fontId="7" fillId="2" borderId="1" xfId="3" applyFont="1" applyFill="1" applyBorder="1" applyAlignment="1">
      <alignment horizontal="right" vertical="top"/>
    </xf>
    <xf numFmtId="0" fontId="24" fillId="2" borderId="1" xfId="0" applyFont="1" applyFill="1" applyBorder="1" applyAlignment="1">
      <alignment vertical="top" wrapText="1"/>
    </xf>
    <xf numFmtId="9" fontId="8" fillId="2" borderId="1" xfId="3" applyFont="1" applyFill="1" applyBorder="1" applyAlignment="1">
      <alignment horizontal="center" vertical="top"/>
    </xf>
    <xf numFmtId="9" fontId="8" fillId="2" borderId="1" xfId="3" applyFont="1" applyFill="1" applyBorder="1" applyAlignment="1">
      <alignment horizontal="right" vertical="top"/>
    </xf>
    <xf numFmtId="0" fontId="23" fillId="2" borderId="1" xfId="0" applyFont="1" applyFill="1" applyBorder="1" applyAlignment="1">
      <alignment vertical="top" wrapText="1"/>
    </xf>
    <xf numFmtId="4" fontId="8" fillId="2" borderId="1" xfId="0" applyNumberFormat="1" applyFont="1" applyFill="1" applyBorder="1" applyAlignment="1">
      <alignment horizontal="right" vertical="top"/>
    </xf>
    <xf numFmtId="0" fontId="0" fillId="2" borderId="0" xfId="0" applyFont="1" applyFill="1" applyAlignment="1">
      <alignment vertical="top"/>
    </xf>
    <xf numFmtId="43" fontId="8" fillId="2" borderId="1" xfId="0" applyNumberFormat="1" applyFont="1" applyFill="1" applyBorder="1" applyAlignment="1">
      <alignment horizontal="right" vertical="top"/>
    </xf>
    <xf numFmtId="43" fontId="8" fillId="2" borderId="1" xfId="0" applyNumberFormat="1" applyFont="1" applyFill="1" applyBorder="1" applyAlignment="1">
      <alignment horizontal="center" vertical="top" wrapText="1"/>
    </xf>
    <xf numFmtId="0" fontId="7" fillId="2" borderId="1" xfId="0" applyFont="1" applyFill="1" applyBorder="1" applyAlignment="1">
      <alignment horizontal="right" vertical="top" wrapText="1"/>
    </xf>
    <xf numFmtId="0" fontId="8" fillId="2" borderId="1" xfId="0" applyFont="1" applyFill="1" applyBorder="1" applyAlignment="1">
      <alignment horizontal="right" vertical="top" wrapText="1"/>
    </xf>
    <xf numFmtId="167" fontId="8" fillId="2" borderId="1" xfId="0" applyNumberFormat="1" applyFont="1" applyFill="1" applyBorder="1" applyAlignment="1">
      <alignment horizontal="right" vertical="top" wrapText="1"/>
    </xf>
    <xf numFmtId="167" fontId="8" fillId="2" borderId="1" xfId="0" applyNumberFormat="1" applyFont="1" applyFill="1" applyBorder="1" applyAlignment="1">
      <alignment horizontal="right" vertical="top"/>
    </xf>
    <xf numFmtId="167" fontId="7" fillId="2" borderId="1" xfId="0" applyNumberFormat="1" applyFont="1" applyFill="1" applyBorder="1" applyAlignment="1">
      <alignment horizontal="right" vertical="top" wrapText="1"/>
    </xf>
    <xf numFmtId="166" fontId="8" fillId="2" borderId="1" xfId="0" applyNumberFormat="1" applyFont="1" applyFill="1" applyBorder="1" applyAlignment="1">
      <alignment horizontal="right" vertical="top" wrapText="1"/>
    </xf>
    <xf numFmtId="0" fontId="24" fillId="2" borderId="1" xfId="0" applyFont="1" applyFill="1" applyBorder="1" applyAlignment="1">
      <alignment vertical="top"/>
    </xf>
    <xf numFmtId="0" fontId="7" fillId="2" borderId="1" xfId="0" applyFont="1" applyFill="1" applyBorder="1" applyAlignment="1">
      <alignment vertical="center"/>
    </xf>
    <xf numFmtId="43" fontId="22" fillId="2" borderId="1" xfId="1" applyFont="1" applyFill="1" applyBorder="1" applyAlignment="1">
      <alignment horizontal="center" vertical="top" wrapText="1"/>
    </xf>
    <xf numFmtId="0" fontId="22" fillId="2" borderId="1" xfId="0" applyFont="1" applyFill="1" applyBorder="1" applyAlignment="1">
      <alignment horizontal="center" vertical="top" wrapText="1"/>
    </xf>
    <xf numFmtId="9" fontId="7" fillId="2" borderId="1" xfId="0" applyNumberFormat="1" applyFont="1" applyFill="1" applyBorder="1" applyAlignment="1">
      <alignment horizontal="center" vertical="top"/>
    </xf>
    <xf numFmtId="41" fontId="24" fillId="2" borderId="1" xfId="0" applyNumberFormat="1" applyFont="1" applyFill="1" applyBorder="1" applyAlignment="1">
      <alignment horizontal="center" vertical="top" wrapText="1"/>
    </xf>
    <xf numFmtId="41" fontId="8" fillId="2" borderId="1" xfId="0" applyNumberFormat="1" applyFont="1" applyFill="1" applyBorder="1" applyAlignment="1">
      <alignment horizontal="center" vertical="top"/>
    </xf>
    <xf numFmtId="41" fontId="22" fillId="2" borderId="1" xfId="0" applyNumberFormat="1" applyFont="1" applyFill="1" applyBorder="1" applyAlignment="1">
      <alignment horizontal="center" vertical="top" wrapText="1"/>
    </xf>
    <xf numFmtId="41" fontId="7" fillId="2" borderId="1" xfId="0" applyNumberFormat="1" applyFont="1" applyFill="1" applyBorder="1" applyAlignment="1">
      <alignment horizontal="center" vertical="top"/>
    </xf>
    <xf numFmtId="0" fontId="23" fillId="2" borderId="1" xfId="0" applyFont="1" applyFill="1" applyBorder="1" applyAlignment="1">
      <alignment horizontal="center" vertical="top" wrapText="1"/>
    </xf>
    <xf numFmtId="43" fontId="8" fillId="2" borderId="1" xfId="3" applyNumberFormat="1" applyFont="1" applyFill="1" applyBorder="1" applyAlignment="1">
      <alignment horizontal="right" vertical="top"/>
    </xf>
    <xf numFmtId="9" fontId="8" fillId="2" borderId="1" xfId="0" applyNumberFormat="1" applyFont="1" applyFill="1" applyBorder="1" applyAlignment="1">
      <alignment horizontal="center" vertical="top"/>
    </xf>
    <xf numFmtId="43" fontId="7" fillId="2" borderId="1" xfId="2" applyNumberFormat="1" applyFont="1" applyFill="1" applyBorder="1" applyAlignment="1">
      <alignment horizontal="right" vertical="top"/>
    </xf>
    <xf numFmtId="165" fontId="7" fillId="2" borderId="1" xfId="0" applyNumberFormat="1" applyFont="1" applyFill="1" applyBorder="1" applyAlignment="1">
      <alignment horizontal="right" vertical="top"/>
    </xf>
    <xf numFmtId="9" fontId="8" fillId="2" borderId="1" xfId="3" applyFont="1" applyFill="1" applyBorder="1" applyAlignment="1">
      <alignment horizontal="center" vertical="top" wrapText="1"/>
    </xf>
    <xf numFmtId="167" fontId="8" fillId="2" borderId="1" xfId="0" applyNumberFormat="1" applyFont="1" applyFill="1" applyBorder="1" applyAlignment="1">
      <alignment horizontal="center" vertical="top" wrapText="1"/>
    </xf>
    <xf numFmtId="167" fontId="7" fillId="2" borderId="1" xfId="0" applyNumberFormat="1" applyFont="1" applyFill="1" applyBorder="1" applyAlignment="1">
      <alignment horizontal="center" vertical="top" wrapText="1"/>
    </xf>
    <xf numFmtId="43" fontId="7" fillId="2" borderId="1" xfId="0" applyNumberFormat="1" applyFont="1" applyFill="1" applyBorder="1" applyAlignment="1">
      <alignment horizontal="center" vertical="top" wrapText="1"/>
    </xf>
    <xf numFmtId="43" fontId="8" fillId="2" borderId="1" xfId="0" applyNumberFormat="1" applyFont="1" applyFill="1" applyBorder="1" applyAlignment="1">
      <alignment horizontal="right" vertical="top" wrapText="1"/>
    </xf>
    <xf numFmtId="165" fontId="8" fillId="2" borderId="1" xfId="0" applyNumberFormat="1" applyFont="1" applyFill="1" applyBorder="1" applyAlignment="1">
      <alignment horizontal="right" vertical="top" wrapText="1"/>
    </xf>
    <xf numFmtId="9" fontId="8" fillId="2" borderId="1" xfId="0" applyNumberFormat="1" applyFont="1" applyFill="1" applyBorder="1" applyAlignment="1">
      <alignment vertical="top"/>
    </xf>
    <xf numFmtId="0" fontId="7" fillId="2" borderId="1" xfId="0" applyFont="1" applyFill="1" applyBorder="1" applyAlignment="1">
      <alignment vertical="top"/>
    </xf>
    <xf numFmtId="0" fontId="21" fillId="2" borderId="1" xfId="0" applyFont="1" applyFill="1" applyBorder="1" applyAlignment="1">
      <alignment horizontal="center" vertical="top" wrapText="1"/>
    </xf>
    <xf numFmtId="0" fontId="7" fillId="2" borderId="1" xfId="0" applyFont="1" applyFill="1" applyBorder="1" applyAlignment="1">
      <alignment horizontal="center" vertical="top"/>
    </xf>
    <xf numFmtId="0" fontId="8" fillId="2" borderId="1" xfId="0" applyFont="1" applyFill="1" applyBorder="1" applyAlignment="1">
      <alignment horizontal="center" vertical="top" wrapText="1"/>
    </xf>
    <xf numFmtId="0" fontId="8" fillId="2" borderId="1" xfId="0" applyFont="1" applyFill="1" applyBorder="1" applyAlignment="1">
      <alignment horizontal="center" vertical="top"/>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0" fontId="7" fillId="2" borderId="1" xfId="0" applyFont="1" applyFill="1" applyBorder="1" applyAlignment="1">
      <alignment horizontal="center" vertical="center"/>
    </xf>
    <xf numFmtId="0" fontId="7" fillId="2" borderId="1" xfId="0" applyFont="1" applyFill="1" applyBorder="1" applyAlignment="1">
      <alignment horizontal="center" vertical="top"/>
    </xf>
    <xf numFmtId="0" fontId="8" fillId="2" borderId="1" xfId="0" applyFont="1" applyFill="1" applyBorder="1" applyAlignment="1">
      <alignment horizontal="center" vertical="top"/>
    </xf>
    <xf numFmtId="0" fontId="8" fillId="2" borderId="1" xfId="0" applyFont="1" applyFill="1" applyBorder="1" applyAlignment="1">
      <alignment horizontal="center" vertical="top" wrapText="1"/>
    </xf>
    <xf numFmtId="0" fontId="21" fillId="2" borderId="1" xfId="0" applyFont="1" applyFill="1" applyBorder="1" applyAlignment="1">
      <alignment horizontal="center" vertical="top" wrapText="1"/>
    </xf>
    <xf numFmtId="0" fontId="3" fillId="2" borderId="0" xfId="0" applyFont="1" applyFill="1" applyAlignment="1">
      <alignment horizontal="center"/>
    </xf>
    <xf numFmtId="0" fontId="0" fillId="2" borderId="0" xfId="0" applyFill="1"/>
    <xf numFmtId="0" fontId="8" fillId="2" borderId="0" xfId="0" applyFont="1" applyFill="1" applyAlignment="1">
      <alignment horizontal="center"/>
    </xf>
    <xf numFmtId="0" fontId="0" fillId="2" borderId="0" xfId="0" applyFill="1" applyAlignment="1">
      <alignment wrapText="1"/>
    </xf>
    <xf numFmtId="0" fontId="0" fillId="2" borderId="0" xfId="0" applyFill="1" applyAlignment="1">
      <alignment vertical="top"/>
    </xf>
    <xf numFmtId="0" fontId="5" fillId="2" borderId="0" xfId="0" applyFont="1" applyFill="1" applyAlignment="1">
      <alignment vertical="top"/>
    </xf>
    <xf numFmtId="43" fontId="21" fillId="2" borderId="1" xfId="1" applyFont="1" applyFill="1" applyBorder="1" applyAlignment="1">
      <alignment horizontal="center" vertical="top" wrapText="1"/>
    </xf>
    <xf numFmtId="0" fontId="24" fillId="2" borderId="1" xfId="0" applyFont="1" applyFill="1" applyBorder="1" applyAlignment="1">
      <alignment horizontal="center" vertical="top" wrapText="1"/>
    </xf>
    <xf numFmtId="168" fontId="22" fillId="2" borderId="1" xfId="0" applyNumberFormat="1" applyFont="1" applyFill="1" applyBorder="1" applyAlignment="1">
      <alignment horizontal="center" vertical="top" shrinkToFit="1"/>
    </xf>
    <xf numFmtId="9" fontId="22" fillId="2" borderId="1" xfId="0" quotePrefix="1" applyNumberFormat="1" applyFont="1" applyFill="1" applyBorder="1" applyAlignment="1">
      <alignment horizontal="center" vertical="top" wrapText="1"/>
    </xf>
    <xf numFmtId="0" fontId="5" fillId="2" borderId="3" xfId="0" applyFont="1" applyFill="1" applyBorder="1" applyAlignment="1">
      <alignment vertical="top"/>
    </xf>
    <xf numFmtId="1" fontId="23" fillId="2" borderId="1" xfId="0" applyNumberFormat="1" applyFont="1" applyFill="1" applyBorder="1" applyAlignment="1">
      <alignment horizontal="center" vertical="top" wrapText="1"/>
    </xf>
    <xf numFmtId="0" fontId="22" fillId="2" borderId="1" xfId="0" applyFont="1" applyFill="1" applyBorder="1" applyAlignment="1">
      <alignment horizontal="center" vertical="top" wrapText="1"/>
    </xf>
    <xf numFmtId="9" fontId="21" fillId="2" borderId="1" xfId="0" quotePrefix="1" applyNumberFormat="1" applyFont="1" applyFill="1" applyBorder="1" applyAlignment="1">
      <alignment horizontal="center" vertical="top" wrapText="1"/>
    </xf>
    <xf numFmtId="9" fontId="21" fillId="2" borderId="1" xfId="0" applyNumberFormat="1" applyFont="1" applyFill="1" applyBorder="1" applyAlignment="1">
      <alignment horizontal="center" vertical="top" wrapText="1"/>
    </xf>
    <xf numFmtId="9" fontId="22" fillId="2" borderId="1" xfId="0" applyNumberFormat="1" applyFont="1" applyFill="1" applyBorder="1" applyAlignment="1">
      <alignment horizontal="center" vertical="top" wrapText="1"/>
    </xf>
    <xf numFmtId="0" fontId="21" fillId="2" borderId="1" xfId="0" quotePrefix="1" applyFont="1" applyFill="1" applyBorder="1" applyAlignment="1">
      <alignment horizontal="center" vertical="top" wrapText="1"/>
    </xf>
    <xf numFmtId="0" fontId="0" fillId="2" borderId="3" xfId="0" applyFont="1" applyFill="1" applyBorder="1" applyAlignment="1">
      <alignment vertical="top"/>
    </xf>
    <xf numFmtId="0" fontId="8" fillId="2" borderId="0" xfId="0" applyFont="1" applyFill="1" applyAlignment="1">
      <alignment vertical="top"/>
    </xf>
    <xf numFmtId="0" fontId="0" fillId="2" borderId="2" xfId="0" applyFont="1" applyFill="1" applyBorder="1" applyAlignment="1">
      <alignment vertical="top"/>
    </xf>
    <xf numFmtId="9" fontId="21" fillId="2" borderId="1" xfId="3" quotePrefix="1" applyFont="1" applyFill="1" applyBorder="1" applyAlignment="1">
      <alignment horizontal="center" vertical="top" wrapText="1"/>
    </xf>
    <xf numFmtId="43" fontId="24" fillId="2" borderId="1" xfId="1" applyFont="1" applyFill="1" applyBorder="1" applyAlignment="1">
      <alignment horizontal="center" vertical="top" wrapText="1"/>
    </xf>
    <xf numFmtId="0" fontId="6" fillId="2" borderId="0" xfId="4" applyFont="1" applyFill="1" applyAlignment="1">
      <alignment horizontal="left" vertical="top" wrapText="1"/>
    </xf>
    <xf numFmtId="0" fontId="6" fillId="2" borderId="0" xfId="4" applyFont="1" applyFill="1" applyAlignment="1">
      <alignment horizontal="center" vertical="top" wrapText="1"/>
    </xf>
    <xf numFmtId="0" fontId="0" fillId="2" borderId="0" xfId="0" applyFill="1" applyAlignment="1">
      <alignment horizontal="right" vertical="top"/>
    </xf>
    <xf numFmtId="0" fontId="0" fillId="2" borderId="0" xfId="0" applyFill="1" applyAlignment="1">
      <alignment horizontal="center" vertical="top"/>
    </xf>
    <xf numFmtId="0" fontId="23" fillId="2" borderId="0" xfId="0" applyFont="1" applyFill="1" applyAlignment="1">
      <alignment horizontal="left" vertical="top"/>
    </xf>
    <xf numFmtId="0" fontId="8" fillId="2" borderId="0" xfId="0" applyFont="1" applyFill="1" applyAlignment="1">
      <alignment horizontal="left" vertical="top" wrapText="1"/>
    </xf>
    <xf numFmtId="0" fontId="11" fillId="2" borderId="0" xfId="0" applyFont="1" applyFill="1" applyAlignment="1">
      <alignment horizontal="left" vertical="top" wrapText="1"/>
    </xf>
    <xf numFmtId="0" fontId="12" fillId="2" borderId="0" xfId="0" applyFont="1" applyFill="1" applyAlignment="1">
      <alignment vertical="top" wrapText="1"/>
    </xf>
    <xf numFmtId="0" fontId="13" fillId="2" borderId="0" xfId="0" applyFont="1" applyFill="1" applyAlignment="1">
      <alignment horizontal="left" vertical="top" wrapText="1"/>
    </xf>
    <xf numFmtId="0" fontId="10" fillId="2" borderId="0" xfId="0" applyFont="1" applyFill="1" applyAlignment="1">
      <alignment horizontal="left" vertical="top" wrapText="1"/>
    </xf>
    <xf numFmtId="0" fontId="14" fillId="2" borderId="0" xfId="0" applyFont="1" applyFill="1" applyAlignment="1">
      <alignment vertical="top"/>
    </xf>
    <xf numFmtId="0" fontId="23" fillId="2" borderId="0" xfId="0" applyFont="1" applyFill="1" applyAlignment="1">
      <alignment horizontal="left" vertical="top"/>
    </xf>
    <xf numFmtId="0" fontId="8" fillId="2" borderId="0" xfId="0" applyFont="1" applyFill="1" applyAlignment="1">
      <alignment horizontal="left" vertical="top"/>
    </xf>
    <xf numFmtId="0" fontId="30" fillId="2" borderId="0" xfId="0" applyFont="1" applyFill="1" applyAlignment="1">
      <alignment horizontal="center" vertical="top" wrapText="1"/>
    </xf>
    <xf numFmtId="0" fontId="30" fillId="2" borderId="0" xfId="0" applyFont="1" applyFill="1" applyAlignment="1">
      <alignment horizontal="left" vertical="top" wrapText="1"/>
    </xf>
    <xf numFmtId="0" fontId="30" fillId="2" borderId="0" xfId="0" applyFont="1" applyFill="1" applyAlignment="1">
      <alignment horizontal="right" vertical="top" wrapText="1"/>
    </xf>
    <xf numFmtId="0" fontId="15" fillId="2" borderId="0" xfId="0" applyFont="1" applyFill="1" applyAlignment="1">
      <alignment horizontal="left" vertical="top" wrapText="1"/>
    </xf>
    <xf numFmtId="0" fontId="16" fillId="2" borderId="0" xfId="0" applyFont="1" applyFill="1" applyAlignment="1">
      <alignment horizontal="center" vertical="top"/>
    </xf>
    <xf numFmtId="0" fontId="7" fillId="2" borderId="0" xfId="0" applyFont="1" applyFill="1" applyAlignment="1">
      <alignment horizontal="left" vertical="top" wrapText="1"/>
    </xf>
    <xf numFmtId="0" fontId="17" fillId="2" borderId="0" xfId="0" applyFont="1" applyFill="1" applyAlignment="1">
      <alignment horizontal="left" vertical="top" wrapText="1"/>
    </xf>
    <xf numFmtId="0" fontId="7" fillId="2" borderId="0" xfId="0" applyFont="1" applyFill="1" applyAlignment="1">
      <alignment horizontal="center" vertical="top" wrapText="1"/>
    </xf>
    <xf numFmtId="0" fontId="7" fillId="2" borderId="0" xfId="0" applyFont="1" applyFill="1" applyAlignment="1">
      <alignment horizontal="left" vertical="top" wrapText="1"/>
    </xf>
    <xf numFmtId="0" fontId="18" fillId="2" borderId="0" xfId="0" applyFont="1" applyFill="1" applyAlignment="1">
      <alignment vertical="top" wrapText="1"/>
    </xf>
    <xf numFmtId="0" fontId="13" fillId="2" borderId="0" xfId="0" applyFont="1" applyFill="1" applyAlignment="1">
      <alignment horizontal="right" vertical="top" wrapText="1"/>
    </xf>
    <xf numFmtId="0" fontId="18" fillId="2" borderId="0" xfId="0" applyFont="1" applyFill="1" applyAlignment="1">
      <alignment horizontal="right" vertical="top" wrapText="1"/>
    </xf>
    <xf numFmtId="0" fontId="10" fillId="2" borderId="0" xfId="0" applyFont="1" applyFill="1" applyAlignment="1">
      <alignment vertical="top"/>
    </xf>
    <xf numFmtId="0" fontId="30" fillId="2" borderId="0" xfId="0" applyFont="1" applyFill="1" applyAlignment="1">
      <alignment horizontal="left" vertical="top" wrapText="1"/>
    </xf>
    <xf numFmtId="0" fontId="19" fillId="2" borderId="0" xfId="0" applyFont="1" applyFill="1" applyAlignment="1">
      <alignment vertical="top"/>
    </xf>
    <xf numFmtId="0" fontId="20" fillId="2" borderId="0" xfId="0" applyFont="1" applyFill="1" applyAlignment="1">
      <alignment horizontal="center" vertical="top"/>
    </xf>
    <xf numFmtId="0" fontId="20" fillId="2" borderId="0" xfId="0" applyFont="1" applyFill="1" applyAlignment="1">
      <alignment horizontal="center" vertical="top"/>
    </xf>
    <xf numFmtId="0" fontId="12" fillId="2" borderId="0" xfId="0" applyFont="1" applyFill="1" applyAlignment="1">
      <alignment horizontal="center" vertical="top"/>
    </xf>
    <xf numFmtId="0" fontId="12" fillId="2" borderId="0" xfId="0" applyFont="1" applyFill="1" applyAlignment="1">
      <alignment horizontal="center" vertical="top"/>
    </xf>
    <xf numFmtId="0" fontId="0" fillId="2" borderId="0" xfId="0" applyFont="1" applyFill="1"/>
    <xf numFmtId="0" fontId="0" fillId="2" borderId="0" xfId="0" applyFont="1" applyFill="1" applyAlignment="1">
      <alignment horizontal="center"/>
    </xf>
    <xf numFmtId="0" fontId="0" fillId="2" borderId="0" xfId="0" applyFont="1" applyFill="1" applyAlignment="1">
      <alignment horizontal="right"/>
    </xf>
    <xf numFmtId="0" fontId="14" fillId="2" borderId="0" xfId="0" applyFont="1" applyFill="1"/>
    <xf numFmtId="0" fontId="14" fillId="2" borderId="0" xfId="0" applyFont="1" applyFill="1" applyAlignment="1">
      <alignment horizontal="center"/>
    </xf>
    <xf numFmtId="0" fontId="14" fillId="2" borderId="0" xfId="0" applyFont="1" applyFill="1" applyAlignment="1">
      <alignment horizontal="center"/>
    </xf>
    <xf numFmtId="0" fontId="28" fillId="2" borderId="0" xfId="0" applyFont="1" applyFill="1" applyAlignment="1">
      <alignment horizontal="center" vertical="top" wrapText="1"/>
    </xf>
    <xf numFmtId="0" fontId="14" fillId="2" borderId="0" xfId="0" applyFont="1" applyFill="1" applyAlignment="1">
      <alignment horizontal="right"/>
    </xf>
    <xf numFmtId="0" fontId="28" fillId="2" borderId="0" xfId="0" applyFont="1" applyFill="1"/>
    <xf numFmtId="0" fontId="27" fillId="2" borderId="0" xfId="0" applyFont="1" applyFill="1"/>
    <xf numFmtId="0" fontId="29" fillId="2" borderId="0" xfId="0" applyFont="1" applyFill="1" applyAlignment="1">
      <alignment horizontal="center"/>
    </xf>
    <xf numFmtId="0" fontId="27" fillId="2" borderId="0" xfId="0" applyFont="1" applyFill="1" applyAlignment="1">
      <alignment horizontal="center"/>
    </xf>
    <xf numFmtId="0" fontId="0" fillId="2" borderId="0" xfId="0" applyFill="1" applyAlignment="1">
      <alignment horizontal="center"/>
    </xf>
    <xf numFmtId="0" fontId="0" fillId="2" borderId="0" xfId="0" applyFill="1" applyAlignment="1">
      <alignment horizontal="right"/>
    </xf>
  </cellXfs>
  <cellStyles count="7">
    <cellStyle name="Comma" xfId="1" builtinId="3"/>
    <cellStyle name="Comma 3" xfId="5"/>
    <cellStyle name="Currency" xfId="2" builtinId="4"/>
    <cellStyle name="Normal" xfId="0" builtinId="0"/>
    <cellStyle name="Normal 2" xfId="4"/>
    <cellStyle name="Normal 2 2" xfId="6"/>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2014\5_KUA%20PPAS%202014_RAPAT%20PAK%20WALI\2_badan.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SUD"/>
      <sheetName val="Bappeda (perencanaan)"/>
      <sheetName val="Bappeda (tata ruang)"/>
      <sheetName val="10. BLH"/>
      <sheetName val="15a. Pemberd_Permpuan dan Anak"/>
      <sheetName val="15b. BPPKB_ KB"/>
      <sheetName val="18. Kesbang"/>
      <sheetName val="20. BKD"/>
      <sheetName val="22. Inspektorat"/>
      <sheetName val="32. BPM"/>
      <sheetName val="34a. PERPUSTAKAAN (pustaka)"/>
      <sheetName val="34b. PERPUSTAKAAN (arsip)"/>
      <sheetName val="37a. BKPP_Ketahanan Pangan"/>
      <sheetName val="37b. BKPP_Pertania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B2:AN112"/>
  <sheetViews>
    <sheetView tabSelected="1" view="pageBreakPreview" topLeftCell="E1" zoomScaleNormal="80" zoomScaleSheetLayoutView="100" workbookViewId="0">
      <selection activeCell="I8" sqref="I8:K9"/>
    </sheetView>
  </sheetViews>
  <sheetFormatPr defaultRowHeight="12.75" x14ac:dyDescent="0.2"/>
  <cols>
    <col min="1" max="1" width="9.140625" style="69"/>
    <col min="2" max="2" width="3.5703125" style="69" customWidth="1"/>
    <col min="3" max="3" width="11.7109375" style="69" customWidth="1"/>
    <col min="4" max="4" width="15.42578125" style="69" customWidth="1"/>
    <col min="5" max="5" width="22.7109375" style="69" customWidth="1"/>
    <col min="6" max="6" width="5.42578125" style="134" customWidth="1"/>
    <col min="7" max="7" width="4.42578125" style="69" customWidth="1"/>
    <col min="8" max="8" width="15.28515625" style="135" customWidth="1"/>
    <col min="9" max="9" width="5.7109375" style="134" bestFit="1" customWidth="1"/>
    <col min="10" max="10" width="4.42578125" style="134" customWidth="1"/>
    <col min="11" max="11" width="14" style="69" customWidth="1"/>
    <col min="12" max="12" width="5.7109375" style="134" bestFit="1" customWidth="1"/>
    <col min="13" max="13" width="4.7109375" style="134" customWidth="1"/>
    <col min="14" max="14" width="15.140625" style="69" bestFit="1" customWidth="1"/>
    <col min="15" max="15" width="4.5703125" style="134" customWidth="1"/>
    <col min="16" max="16" width="5.28515625" style="134" customWidth="1"/>
    <col min="17" max="17" width="14" style="69" bestFit="1" customWidth="1"/>
    <col min="18" max="18" width="4.42578125" style="69" customWidth="1"/>
    <col min="19" max="19" width="4.85546875" style="69" customWidth="1"/>
    <col min="20" max="20" width="3.28515625" style="69" bestFit="1" customWidth="1"/>
    <col min="21" max="21" width="4.140625" style="69" customWidth="1"/>
    <col min="22" max="22" width="9.42578125" style="69" customWidth="1"/>
    <col min="23" max="23" width="3.28515625" style="69" bestFit="1" customWidth="1"/>
    <col min="24" max="24" width="5" style="69" customWidth="1"/>
    <col min="25" max="25" width="5.28515625" style="69" customWidth="1"/>
    <col min="26" max="26" width="3.28515625" style="69" bestFit="1" customWidth="1"/>
    <col min="27" max="27" width="7.140625" style="69" bestFit="1" customWidth="1"/>
    <col min="28" max="28" width="4.85546875" style="69" customWidth="1"/>
    <col min="29" max="29" width="14.28515625" style="69" bestFit="1" customWidth="1"/>
    <col min="30" max="30" width="6" style="69" customWidth="1"/>
    <col min="31" max="31" width="5" style="69" customWidth="1"/>
    <col min="32" max="32" width="15.140625" style="69" bestFit="1" customWidth="1"/>
    <col min="33" max="33" width="7.5703125" style="69" customWidth="1"/>
    <col min="34" max="34" width="4.140625" style="69" bestFit="1" customWidth="1"/>
    <col min="35" max="35" width="11.28515625" style="69" customWidth="1"/>
    <col min="36" max="16384" width="9.140625" style="69"/>
  </cols>
  <sheetData>
    <row r="2" spans="2:40" ht="15.75" x14ac:dyDescent="0.25">
      <c r="B2" s="68" t="s">
        <v>0</v>
      </c>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row>
    <row r="3" spans="2:40" ht="15.75" x14ac:dyDescent="0.25">
      <c r="B3" s="68" t="s">
        <v>164</v>
      </c>
      <c r="C3" s="68"/>
      <c r="D3" s="68"/>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row>
    <row r="5" spans="2:40" x14ac:dyDescent="0.2">
      <c r="B5" s="7" t="s">
        <v>163</v>
      </c>
      <c r="C5" s="7"/>
      <c r="D5" s="7"/>
      <c r="E5" s="7"/>
      <c r="F5" s="8"/>
      <c r="G5" s="7"/>
      <c r="H5" s="9"/>
      <c r="I5" s="8"/>
      <c r="J5" s="8"/>
      <c r="K5" s="7"/>
      <c r="L5" s="8"/>
      <c r="M5" s="8"/>
      <c r="N5" s="7"/>
      <c r="O5" s="70"/>
      <c r="P5" s="70"/>
      <c r="Q5" s="10"/>
      <c r="R5" s="10"/>
      <c r="S5" s="10"/>
      <c r="T5" s="10"/>
      <c r="U5" s="10"/>
      <c r="V5" s="10"/>
      <c r="W5" s="10"/>
      <c r="X5" s="10"/>
      <c r="Y5" s="10"/>
      <c r="Z5" s="10"/>
      <c r="AA5" s="10"/>
      <c r="AB5" s="10"/>
      <c r="AC5" s="10"/>
      <c r="AD5" s="10"/>
      <c r="AE5" s="10"/>
      <c r="AF5" s="10"/>
      <c r="AG5" s="10"/>
      <c r="AH5" s="10"/>
      <c r="AI5" s="10"/>
    </row>
    <row r="6" spans="2:40" x14ac:dyDescent="0.2">
      <c r="B6" s="7" t="s">
        <v>227</v>
      </c>
      <c r="C6" s="7"/>
      <c r="D6" s="7"/>
      <c r="E6" s="7"/>
      <c r="F6" s="8"/>
      <c r="G6" s="7"/>
      <c r="H6" s="9"/>
      <c r="I6" s="8"/>
      <c r="J6" s="8"/>
      <c r="K6" s="7"/>
      <c r="L6" s="8"/>
      <c r="M6" s="8"/>
      <c r="N6" s="7"/>
      <c r="O6" s="70"/>
      <c r="P6" s="70"/>
      <c r="Q6" s="10"/>
      <c r="R6" s="10"/>
      <c r="S6" s="10"/>
      <c r="T6" s="10"/>
      <c r="U6" s="10"/>
      <c r="V6" s="10"/>
      <c r="W6" s="10"/>
      <c r="X6" s="10"/>
      <c r="Y6" s="10"/>
      <c r="Z6" s="10"/>
      <c r="AA6" s="10"/>
      <c r="AB6" s="10"/>
      <c r="AC6" s="10"/>
      <c r="AD6" s="10"/>
      <c r="AE6" s="10"/>
      <c r="AF6" s="10"/>
      <c r="AG6" s="10"/>
      <c r="AH6" s="10"/>
      <c r="AI6" s="10"/>
    </row>
    <row r="7" spans="2:40" x14ac:dyDescent="0.2">
      <c r="B7" s="7"/>
      <c r="C7" s="7"/>
      <c r="D7" s="7"/>
      <c r="E7" s="7"/>
      <c r="F7" s="8"/>
      <c r="G7" s="7"/>
      <c r="H7" s="9"/>
      <c r="I7" s="8"/>
      <c r="J7" s="8"/>
      <c r="K7" s="7"/>
      <c r="L7" s="8"/>
      <c r="M7" s="8"/>
      <c r="N7" s="7"/>
      <c r="O7" s="70"/>
      <c r="P7" s="70"/>
      <c r="Q7" s="10"/>
      <c r="R7" s="10"/>
      <c r="S7" s="10"/>
      <c r="T7" s="10"/>
      <c r="U7" s="10"/>
      <c r="V7" s="10"/>
      <c r="W7" s="10"/>
      <c r="X7" s="10"/>
      <c r="Y7" s="10"/>
      <c r="Z7" s="10"/>
      <c r="AA7" s="10"/>
      <c r="AB7" s="10"/>
      <c r="AC7" s="10"/>
      <c r="AD7" s="10"/>
      <c r="AE7" s="10"/>
      <c r="AF7" s="10"/>
      <c r="AG7" s="10"/>
      <c r="AH7" s="10"/>
      <c r="AI7" s="10"/>
    </row>
    <row r="8" spans="2:40" x14ac:dyDescent="0.2">
      <c r="B8" s="62" t="s">
        <v>1</v>
      </c>
      <c r="C8" s="62" t="s">
        <v>2</v>
      </c>
      <c r="D8" s="62" t="s">
        <v>3</v>
      </c>
      <c r="E8" s="62" t="s">
        <v>4</v>
      </c>
      <c r="F8" s="62" t="s">
        <v>158</v>
      </c>
      <c r="G8" s="62"/>
      <c r="H8" s="62"/>
      <c r="I8" s="62" t="s">
        <v>165</v>
      </c>
      <c r="J8" s="62"/>
      <c r="K8" s="62"/>
      <c r="L8" s="62" t="s">
        <v>166</v>
      </c>
      <c r="M8" s="62"/>
      <c r="N8" s="62"/>
      <c r="O8" s="62" t="s">
        <v>5</v>
      </c>
      <c r="P8" s="62"/>
      <c r="Q8" s="62"/>
      <c r="R8" s="62"/>
      <c r="S8" s="62"/>
      <c r="T8" s="62"/>
      <c r="U8" s="62"/>
      <c r="V8" s="62"/>
      <c r="W8" s="62"/>
      <c r="X8" s="62"/>
      <c r="Y8" s="62"/>
      <c r="Z8" s="62"/>
      <c r="AA8" s="62" t="s">
        <v>167</v>
      </c>
      <c r="AB8" s="62"/>
      <c r="AC8" s="62"/>
      <c r="AD8" s="62" t="s">
        <v>168</v>
      </c>
      <c r="AE8" s="62"/>
      <c r="AF8" s="62"/>
      <c r="AG8" s="62" t="s">
        <v>169</v>
      </c>
      <c r="AH8" s="62"/>
      <c r="AI8" s="62" t="s">
        <v>117</v>
      </c>
      <c r="AJ8" s="71"/>
      <c r="AK8" s="71"/>
      <c r="AL8" s="71"/>
      <c r="AM8" s="71"/>
      <c r="AN8" s="71"/>
    </row>
    <row r="9" spans="2:40" ht="90.75" customHeight="1" x14ac:dyDescent="0.2">
      <c r="B9" s="62"/>
      <c r="C9" s="62"/>
      <c r="D9" s="62"/>
      <c r="E9" s="62"/>
      <c r="F9" s="62"/>
      <c r="G9" s="62"/>
      <c r="H9" s="62"/>
      <c r="I9" s="62"/>
      <c r="J9" s="62"/>
      <c r="K9" s="62"/>
      <c r="L9" s="62"/>
      <c r="M9" s="62"/>
      <c r="N9" s="62"/>
      <c r="O9" s="63" t="s">
        <v>6</v>
      </c>
      <c r="P9" s="63"/>
      <c r="Q9" s="63"/>
      <c r="R9" s="63" t="s">
        <v>7</v>
      </c>
      <c r="S9" s="63"/>
      <c r="T9" s="63"/>
      <c r="U9" s="63" t="s">
        <v>8</v>
      </c>
      <c r="V9" s="63"/>
      <c r="W9" s="63"/>
      <c r="X9" s="63" t="s">
        <v>9</v>
      </c>
      <c r="Y9" s="63"/>
      <c r="Z9" s="63"/>
      <c r="AA9" s="62"/>
      <c r="AB9" s="62"/>
      <c r="AC9" s="62"/>
      <c r="AD9" s="62"/>
      <c r="AE9" s="62"/>
      <c r="AF9" s="62"/>
      <c r="AG9" s="62"/>
      <c r="AH9" s="62"/>
      <c r="AI9" s="62"/>
      <c r="AJ9" s="71"/>
      <c r="AK9" s="71"/>
      <c r="AL9" s="71"/>
      <c r="AM9" s="71"/>
      <c r="AN9" s="71"/>
    </row>
    <row r="10" spans="2:40" x14ac:dyDescent="0.2">
      <c r="B10" s="63">
        <v>1</v>
      </c>
      <c r="C10" s="62">
        <v>2</v>
      </c>
      <c r="D10" s="63">
        <v>3</v>
      </c>
      <c r="E10" s="63">
        <v>4</v>
      </c>
      <c r="F10" s="64">
        <v>5</v>
      </c>
      <c r="G10" s="64"/>
      <c r="H10" s="64"/>
      <c r="I10" s="64">
        <v>6</v>
      </c>
      <c r="J10" s="64"/>
      <c r="K10" s="64"/>
      <c r="L10" s="64">
        <v>7</v>
      </c>
      <c r="M10" s="64"/>
      <c r="N10" s="64"/>
      <c r="O10" s="64">
        <v>8</v>
      </c>
      <c r="P10" s="64"/>
      <c r="Q10" s="64"/>
      <c r="R10" s="64">
        <v>9</v>
      </c>
      <c r="S10" s="64"/>
      <c r="T10" s="64"/>
      <c r="U10" s="64">
        <v>10</v>
      </c>
      <c r="V10" s="64"/>
      <c r="W10" s="64"/>
      <c r="X10" s="64">
        <v>11</v>
      </c>
      <c r="Y10" s="64"/>
      <c r="Z10" s="64"/>
      <c r="AA10" s="64">
        <v>12</v>
      </c>
      <c r="AB10" s="64"/>
      <c r="AC10" s="64"/>
      <c r="AD10" s="64" t="s">
        <v>10</v>
      </c>
      <c r="AE10" s="64"/>
      <c r="AF10" s="64"/>
      <c r="AG10" s="64" t="s">
        <v>11</v>
      </c>
      <c r="AH10" s="64"/>
      <c r="AI10" s="61">
        <v>15</v>
      </c>
    </row>
    <row r="11" spans="2:40" x14ac:dyDescent="0.2">
      <c r="B11" s="63"/>
      <c r="C11" s="62"/>
      <c r="D11" s="63"/>
      <c r="E11" s="63"/>
      <c r="F11" s="64" t="s">
        <v>12</v>
      </c>
      <c r="G11" s="64"/>
      <c r="H11" s="58" t="s">
        <v>13</v>
      </c>
      <c r="I11" s="64" t="s">
        <v>12</v>
      </c>
      <c r="J11" s="64"/>
      <c r="K11" s="58" t="s">
        <v>13</v>
      </c>
      <c r="L11" s="64" t="s">
        <v>12</v>
      </c>
      <c r="M11" s="64"/>
      <c r="N11" s="58" t="s">
        <v>13</v>
      </c>
      <c r="O11" s="64" t="s">
        <v>12</v>
      </c>
      <c r="P11" s="64"/>
      <c r="Q11" s="58" t="s">
        <v>13</v>
      </c>
      <c r="R11" s="64" t="s">
        <v>12</v>
      </c>
      <c r="S11" s="64"/>
      <c r="T11" s="58" t="s">
        <v>13</v>
      </c>
      <c r="U11" s="64" t="s">
        <v>12</v>
      </c>
      <c r="V11" s="64"/>
      <c r="W11" s="58" t="s">
        <v>13</v>
      </c>
      <c r="X11" s="64" t="s">
        <v>12</v>
      </c>
      <c r="Y11" s="64"/>
      <c r="Z11" s="58" t="s">
        <v>13</v>
      </c>
      <c r="AA11" s="64" t="s">
        <v>12</v>
      </c>
      <c r="AB11" s="64"/>
      <c r="AC11" s="58" t="s">
        <v>13</v>
      </c>
      <c r="AD11" s="64" t="s">
        <v>12</v>
      </c>
      <c r="AE11" s="64"/>
      <c r="AF11" s="58" t="s">
        <v>13</v>
      </c>
      <c r="AG11" s="58" t="s">
        <v>12</v>
      </c>
      <c r="AH11" s="58" t="s">
        <v>13</v>
      </c>
      <c r="AI11" s="36"/>
    </row>
    <row r="12" spans="2:40" s="72" customFormat="1" ht="33.75" customHeight="1" x14ac:dyDescent="0.2">
      <c r="B12" s="58"/>
      <c r="C12" s="67" t="s">
        <v>197</v>
      </c>
      <c r="D12" s="58"/>
      <c r="E12" s="16" t="s">
        <v>17</v>
      </c>
      <c r="F12" s="37">
        <v>82</v>
      </c>
      <c r="G12" s="13" t="s">
        <v>213</v>
      </c>
      <c r="H12" s="58"/>
      <c r="I12" s="37">
        <v>81.099999999999994</v>
      </c>
      <c r="J12" s="38" t="s">
        <v>213</v>
      </c>
      <c r="K12" s="58"/>
      <c r="L12" s="37">
        <v>81</v>
      </c>
      <c r="M12" s="38" t="s">
        <v>213</v>
      </c>
      <c r="N12" s="3"/>
      <c r="O12" s="38" t="s">
        <v>200</v>
      </c>
      <c r="P12" s="38" t="s">
        <v>213</v>
      </c>
      <c r="Q12" s="58"/>
      <c r="R12" s="38" t="s">
        <v>200</v>
      </c>
      <c r="S12" s="38" t="s">
        <v>213</v>
      </c>
      <c r="T12" s="58"/>
      <c r="U12" s="58"/>
      <c r="V12" s="58"/>
      <c r="W12" s="58"/>
      <c r="X12" s="58"/>
      <c r="Y12" s="58"/>
      <c r="Z12" s="58"/>
      <c r="AA12" s="58"/>
      <c r="AB12" s="58"/>
      <c r="AC12" s="58"/>
      <c r="AD12" s="37">
        <v>81.099999999999994</v>
      </c>
      <c r="AE12" s="38" t="s">
        <v>213</v>
      </c>
      <c r="AF12" s="58"/>
      <c r="AG12" s="19">
        <f t="shared" ref="AG12:AG43" si="0">AD12/F12</f>
        <v>0.98902439024390232</v>
      </c>
      <c r="AH12" s="20">
        <v>0.30393798497711128</v>
      </c>
      <c r="AI12" s="56"/>
    </row>
    <row r="13" spans="2:40" s="73" customFormat="1" ht="73.5" customHeight="1" x14ac:dyDescent="0.2">
      <c r="B13" s="1" t="s">
        <v>6</v>
      </c>
      <c r="C13" s="67"/>
      <c r="D13" s="15" t="s">
        <v>16</v>
      </c>
      <c r="E13" s="16" t="s">
        <v>17</v>
      </c>
      <c r="F13" s="37">
        <v>82</v>
      </c>
      <c r="G13" s="13" t="s">
        <v>213</v>
      </c>
      <c r="H13" s="17">
        <v>32936135550</v>
      </c>
      <c r="I13" s="37">
        <v>81.099999999999994</v>
      </c>
      <c r="J13" s="38" t="s">
        <v>213</v>
      </c>
      <c r="K13" s="17">
        <f>K14+K17+K22+K25+K33+K35+K39</f>
        <v>8982524522</v>
      </c>
      <c r="L13" s="37">
        <v>81</v>
      </c>
      <c r="M13" s="38" t="s">
        <v>213</v>
      </c>
      <c r="N13" s="17">
        <f>N14+N17+N22+N25+N33+N35+N39</f>
        <v>11181006464</v>
      </c>
      <c r="O13" s="38" t="s">
        <v>200</v>
      </c>
      <c r="P13" s="38" t="s">
        <v>213</v>
      </c>
      <c r="Q13" s="17">
        <v>1807616325</v>
      </c>
      <c r="R13" s="39"/>
      <c r="S13" s="38" t="s">
        <v>213</v>
      </c>
      <c r="T13" s="18">
        <v>0</v>
      </c>
      <c r="U13" s="39"/>
      <c r="V13" s="38" t="s">
        <v>213</v>
      </c>
      <c r="W13" s="18">
        <v>0</v>
      </c>
      <c r="X13" s="39"/>
      <c r="Y13" s="38" t="s">
        <v>213</v>
      </c>
      <c r="Z13" s="18">
        <v>0</v>
      </c>
      <c r="AA13" s="38" t="s">
        <v>200</v>
      </c>
      <c r="AB13" s="38" t="s">
        <v>213</v>
      </c>
      <c r="AC13" s="3">
        <f t="shared" ref="AC13:AC43" si="1">Q13+T13+W13+Z13</f>
        <v>1807616325</v>
      </c>
      <c r="AD13" s="37">
        <v>81.099999999999994</v>
      </c>
      <c r="AE13" s="38" t="s">
        <v>213</v>
      </c>
      <c r="AF13" s="4">
        <f>SUM(AF14,AF17,AF22,AF25,AF33,AF36,AF40)</f>
        <v>10010542672</v>
      </c>
      <c r="AG13" s="19">
        <f t="shared" si="0"/>
        <v>0.98902439024390232</v>
      </c>
      <c r="AH13" s="20">
        <f t="shared" ref="AH13:AH43" si="2">AF13/H13</f>
        <v>0.30393798497711128</v>
      </c>
      <c r="AI13" s="12" t="s">
        <v>22</v>
      </c>
    </row>
    <row r="14" spans="2:40" s="73" customFormat="1" ht="56.25" x14ac:dyDescent="0.2">
      <c r="B14" s="1">
        <v>1</v>
      </c>
      <c r="C14" s="67"/>
      <c r="D14" s="15" t="s">
        <v>18</v>
      </c>
      <c r="E14" s="15" t="s">
        <v>19</v>
      </c>
      <c r="F14" s="37">
        <v>82</v>
      </c>
      <c r="G14" s="13" t="s">
        <v>213</v>
      </c>
      <c r="H14" s="17">
        <v>211378924</v>
      </c>
      <c r="I14" s="37">
        <v>81.099999999999994</v>
      </c>
      <c r="J14" s="13" t="s">
        <v>213</v>
      </c>
      <c r="K14" s="17">
        <f t="shared" ref="K14" si="3">SUM(K15:K16)</f>
        <v>58141200</v>
      </c>
      <c r="L14" s="74">
        <v>81</v>
      </c>
      <c r="M14" s="38" t="s">
        <v>204</v>
      </c>
      <c r="N14" s="17">
        <f>SUM(N15:N16)</f>
        <v>70494768</v>
      </c>
      <c r="O14" s="38" t="s">
        <v>200</v>
      </c>
      <c r="P14" s="38" t="s">
        <v>204</v>
      </c>
      <c r="Q14" s="17">
        <v>4531620</v>
      </c>
      <c r="R14" s="58"/>
      <c r="S14" s="38" t="s">
        <v>204</v>
      </c>
      <c r="T14" s="18">
        <v>0</v>
      </c>
      <c r="U14" s="58"/>
      <c r="V14" s="38" t="s">
        <v>204</v>
      </c>
      <c r="W14" s="18">
        <v>0</v>
      </c>
      <c r="X14" s="58"/>
      <c r="Y14" s="38" t="s">
        <v>204</v>
      </c>
      <c r="Z14" s="18">
        <v>0</v>
      </c>
      <c r="AA14" s="38" t="s">
        <v>200</v>
      </c>
      <c r="AB14" s="38" t="s">
        <v>204</v>
      </c>
      <c r="AC14" s="3">
        <f t="shared" si="1"/>
        <v>4531620</v>
      </c>
      <c r="AD14" s="37">
        <v>81.099999999999994</v>
      </c>
      <c r="AE14" s="38" t="s">
        <v>204</v>
      </c>
      <c r="AF14" s="4">
        <f>SUM(AC14,K14)</f>
        <v>62672820</v>
      </c>
      <c r="AG14" s="19">
        <f t="shared" si="0"/>
        <v>0.98902439024390232</v>
      </c>
      <c r="AH14" s="20">
        <f t="shared" si="2"/>
        <v>0.29649512266416872</v>
      </c>
      <c r="AI14" s="12" t="s">
        <v>22</v>
      </c>
    </row>
    <row r="15" spans="2:40" s="26" customFormat="1" ht="45" x14ac:dyDescent="0.2">
      <c r="B15" s="2">
        <v>1</v>
      </c>
      <c r="C15" s="67"/>
      <c r="D15" s="21" t="s">
        <v>20</v>
      </c>
      <c r="E15" s="21" t="s">
        <v>21</v>
      </c>
      <c r="F15" s="75">
        <f>11*3</f>
        <v>33</v>
      </c>
      <c r="G15" s="59" t="s">
        <v>206</v>
      </c>
      <c r="H15" s="18">
        <v>150333952</v>
      </c>
      <c r="I15" s="75">
        <v>11</v>
      </c>
      <c r="J15" s="59" t="s">
        <v>206</v>
      </c>
      <c r="K15" s="18">
        <v>40566000</v>
      </c>
      <c r="L15" s="75">
        <v>11</v>
      </c>
      <c r="M15" s="59" t="s">
        <v>206</v>
      </c>
      <c r="N15" s="18">
        <v>50144304</v>
      </c>
      <c r="O15" s="75">
        <v>5</v>
      </c>
      <c r="P15" s="59" t="s">
        <v>206</v>
      </c>
      <c r="Q15" s="18">
        <v>4531620</v>
      </c>
      <c r="R15" s="59"/>
      <c r="S15" s="59" t="s">
        <v>206</v>
      </c>
      <c r="T15" s="18">
        <v>0</v>
      </c>
      <c r="U15" s="59"/>
      <c r="V15" s="59" t="s">
        <v>206</v>
      </c>
      <c r="W15" s="18">
        <v>0</v>
      </c>
      <c r="X15" s="59"/>
      <c r="Y15" s="59" t="s">
        <v>206</v>
      </c>
      <c r="Z15" s="18">
        <v>0</v>
      </c>
      <c r="AA15" s="40">
        <f t="shared" ref="AA15:AA78" si="4">O15+R15+U15+X15</f>
        <v>5</v>
      </c>
      <c r="AB15" s="59" t="s">
        <v>206</v>
      </c>
      <c r="AC15" s="12">
        <f t="shared" si="1"/>
        <v>4531620</v>
      </c>
      <c r="AD15" s="41">
        <f t="shared" ref="AD15:AD78" si="5">I15+AA15</f>
        <v>16</v>
      </c>
      <c r="AE15" s="59" t="s">
        <v>206</v>
      </c>
      <c r="AF15" s="27">
        <f>SUM(AC15,K15)</f>
        <v>45097620</v>
      </c>
      <c r="AG15" s="22">
        <f t="shared" si="0"/>
        <v>0.48484848484848486</v>
      </c>
      <c r="AH15" s="23">
        <f t="shared" si="2"/>
        <v>0.29998293399484371</v>
      </c>
      <c r="AI15" s="12" t="s">
        <v>22</v>
      </c>
    </row>
    <row r="16" spans="2:40" s="26" customFormat="1" ht="67.5" x14ac:dyDescent="0.2">
      <c r="B16" s="2">
        <v>2</v>
      </c>
      <c r="C16" s="67"/>
      <c r="D16" s="21" t="s">
        <v>23</v>
      </c>
      <c r="E16" s="21" t="s">
        <v>118</v>
      </c>
      <c r="F16" s="75">
        <v>12</v>
      </c>
      <c r="G16" s="59" t="s">
        <v>208</v>
      </c>
      <c r="H16" s="18">
        <v>61044972</v>
      </c>
      <c r="I16" s="75">
        <v>4</v>
      </c>
      <c r="J16" s="59" t="s">
        <v>208</v>
      </c>
      <c r="K16" s="18">
        <v>17575200</v>
      </c>
      <c r="L16" s="75">
        <v>4</v>
      </c>
      <c r="M16" s="59" t="s">
        <v>208</v>
      </c>
      <c r="N16" s="18">
        <v>20350464</v>
      </c>
      <c r="O16" s="75">
        <v>2</v>
      </c>
      <c r="P16" s="59" t="s">
        <v>208</v>
      </c>
      <c r="Q16" s="18">
        <v>0</v>
      </c>
      <c r="R16" s="59"/>
      <c r="S16" s="59" t="s">
        <v>208</v>
      </c>
      <c r="T16" s="18">
        <v>0</v>
      </c>
      <c r="U16" s="59"/>
      <c r="V16" s="59" t="s">
        <v>208</v>
      </c>
      <c r="W16" s="18">
        <v>0</v>
      </c>
      <c r="X16" s="59"/>
      <c r="Y16" s="59" t="s">
        <v>208</v>
      </c>
      <c r="Z16" s="18">
        <v>0</v>
      </c>
      <c r="AA16" s="40">
        <f t="shared" si="4"/>
        <v>2</v>
      </c>
      <c r="AB16" s="59" t="s">
        <v>208</v>
      </c>
      <c r="AC16" s="12">
        <f t="shared" si="1"/>
        <v>0</v>
      </c>
      <c r="AD16" s="41">
        <f t="shared" si="5"/>
        <v>6</v>
      </c>
      <c r="AE16" s="59" t="s">
        <v>208</v>
      </c>
      <c r="AF16" s="12">
        <f>SUM(AC16,K16)</f>
        <v>17575200</v>
      </c>
      <c r="AG16" s="22">
        <f t="shared" si="0"/>
        <v>0.5</v>
      </c>
      <c r="AH16" s="23">
        <f t="shared" si="2"/>
        <v>0.28790577543388829</v>
      </c>
      <c r="AI16" s="12" t="s">
        <v>22</v>
      </c>
    </row>
    <row r="17" spans="2:35" s="73" customFormat="1" ht="33.75" x14ac:dyDescent="0.2">
      <c r="B17" s="1">
        <v>2</v>
      </c>
      <c r="C17" s="67"/>
      <c r="D17" s="15" t="s">
        <v>24</v>
      </c>
      <c r="E17" s="15" t="s">
        <v>25</v>
      </c>
      <c r="F17" s="38">
        <v>300</v>
      </c>
      <c r="G17" s="76" t="s">
        <v>205</v>
      </c>
      <c r="H17" s="17">
        <v>25512021514</v>
      </c>
      <c r="I17" s="38">
        <v>100</v>
      </c>
      <c r="J17" s="76" t="s">
        <v>205</v>
      </c>
      <c r="K17" s="17">
        <f t="shared" ref="K17" si="6">SUM(K18:K21)</f>
        <v>6435363189</v>
      </c>
      <c r="L17" s="38">
        <v>100</v>
      </c>
      <c r="M17" s="76" t="s">
        <v>205</v>
      </c>
      <c r="N17" s="17">
        <f>SUM(N18:N21)</f>
        <v>8976740636</v>
      </c>
      <c r="O17" s="77" t="s">
        <v>220</v>
      </c>
      <c r="P17" s="76" t="s">
        <v>205</v>
      </c>
      <c r="Q17" s="17">
        <v>1407741072</v>
      </c>
      <c r="R17" s="39"/>
      <c r="S17" s="76" t="s">
        <v>205</v>
      </c>
      <c r="T17" s="18">
        <v>0</v>
      </c>
      <c r="U17" s="39"/>
      <c r="V17" s="76" t="s">
        <v>205</v>
      </c>
      <c r="W17" s="18">
        <v>0</v>
      </c>
      <c r="X17" s="39"/>
      <c r="Y17" s="76" t="s">
        <v>205</v>
      </c>
      <c r="Z17" s="18">
        <v>0</v>
      </c>
      <c r="AA17" s="42">
        <f t="shared" si="4"/>
        <v>25</v>
      </c>
      <c r="AB17" s="76" t="s">
        <v>205</v>
      </c>
      <c r="AC17" s="3">
        <f t="shared" si="1"/>
        <v>1407741072</v>
      </c>
      <c r="AD17" s="43">
        <f t="shared" si="5"/>
        <v>125</v>
      </c>
      <c r="AE17" s="76" t="s">
        <v>205</v>
      </c>
      <c r="AF17" s="4">
        <f t="shared" ref="AF17:AF21" si="7">SUM(AC17,K17)</f>
        <v>7843104261</v>
      </c>
      <c r="AG17" s="19">
        <f t="shared" si="0"/>
        <v>0.41666666666666669</v>
      </c>
      <c r="AH17" s="20">
        <f t="shared" si="2"/>
        <v>0.30742778484629341</v>
      </c>
      <c r="AI17" s="12" t="s">
        <v>22</v>
      </c>
    </row>
    <row r="18" spans="2:35" s="26" customFormat="1" ht="45" x14ac:dyDescent="0.2">
      <c r="B18" s="2">
        <v>3</v>
      </c>
      <c r="C18" s="67"/>
      <c r="D18" s="21" t="s">
        <v>26</v>
      </c>
      <c r="E18" s="21" t="s">
        <v>119</v>
      </c>
      <c r="F18" s="75">
        <f>46*3</f>
        <v>138</v>
      </c>
      <c r="G18" s="59" t="s">
        <v>222</v>
      </c>
      <c r="H18" s="18">
        <v>21713819854</v>
      </c>
      <c r="I18" s="75">
        <v>45</v>
      </c>
      <c r="J18" s="59" t="s">
        <v>222</v>
      </c>
      <c r="K18" s="18">
        <v>5219142638</v>
      </c>
      <c r="L18" s="75">
        <v>46</v>
      </c>
      <c r="M18" s="59" t="s">
        <v>222</v>
      </c>
      <c r="N18" s="18">
        <v>7728450000</v>
      </c>
      <c r="O18" s="75">
        <v>46</v>
      </c>
      <c r="P18" s="59" t="s">
        <v>222</v>
      </c>
      <c r="Q18" s="18">
        <v>1306758870</v>
      </c>
      <c r="R18" s="60"/>
      <c r="S18" s="59" t="s">
        <v>222</v>
      </c>
      <c r="T18" s="18">
        <v>0</v>
      </c>
      <c r="U18" s="60"/>
      <c r="V18" s="59" t="s">
        <v>222</v>
      </c>
      <c r="W18" s="18">
        <v>0</v>
      </c>
      <c r="X18" s="59"/>
      <c r="Y18" s="59" t="s">
        <v>222</v>
      </c>
      <c r="Z18" s="18">
        <v>0</v>
      </c>
      <c r="AA18" s="40">
        <f t="shared" si="4"/>
        <v>46</v>
      </c>
      <c r="AB18" s="59" t="s">
        <v>222</v>
      </c>
      <c r="AC18" s="12">
        <f t="shared" si="1"/>
        <v>1306758870</v>
      </c>
      <c r="AD18" s="41">
        <f t="shared" si="5"/>
        <v>91</v>
      </c>
      <c r="AE18" s="59" t="s">
        <v>231</v>
      </c>
      <c r="AF18" s="27">
        <f t="shared" si="7"/>
        <v>6525901508</v>
      </c>
      <c r="AG18" s="22">
        <f t="shared" si="0"/>
        <v>0.65942028985507251</v>
      </c>
      <c r="AH18" s="23">
        <f t="shared" si="2"/>
        <v>0.30054138571099154</v>
      </c>
      <c r="AI18" s="12" t="s">
        <v>22</v>
      </c>
    </row>
    <row r="19" spans="2:35" s="26" customFormat="1" ht="45" x14ac:dyDescent="0.2">
      <c r="B19" s="2">
        <v>4</v>
      </c>
      <c r="C19" s="67"/>
      <c r="D19" s="21" t="s">
        <v>27</v>
      </c>
      <c r="E19" s="21" t="s">
        <v>120</v>
      </c>
      <c r="F19" s="75">
        <v>300</v>
      </c>
      <c r="G19" s="59" t="s">
        <v>223</v>
      </c>
      <c r="H19" s="18">
        <v>3708627503</v>
      </c>
      <c r="I19" s="75">
        <v>93</v>
      </c>
      <c r="J19" s="59" t="s">
        <v>223</v>
      </c>
      <c r="K19" s="18">
        <v>1186822853</v>
      </c>
      <c r="L19" s="75">
        <v>100</v>
      </c>
      <c r="M19" s="59" t="s">
        <v>206</v>
      </c>
      <c r="N19" s="18">
        <v>1218502798</v>
      </c>
      <c r="O19" s="75">
        <v>25</v>
      </c>
      <c r="P19" s="59" t="s">
        <v>206</v>
      </c>
      <c r="Q19" s="18">
        <v>100982202</v>
      </c>
      <c r="R19" s="60"/>
      <c r="S19" s="59" t="s">
        <v>206</v>
      </c>
      <c r="T19" s="18">
        <v>0</v>
      </c>
      <c r="U19" s="12"/>
      <c r="V19" s="59" t="s">
        <v>206</v>
      </c>
      <c r="W19" s="18">
        <v>0</v>
      </c>
      <c r="X19" s="59"/>
      <c r="Y19" s="59" t="s">
        <v>206</v>
      </c>
      <c r="Z19" s="18">
        <v>0</v>
      </c>
      <c r="AA19" s="40">
        <f t="shared" si="4"/>
        <v>25</v>
      </c>
      <c r="AB19" s="59" t="s">
        <v>206</v>
      </c>
      <c r="AC19" s="12">
        <f t="shared" si="1"/>
        <v>100982202</v>
      </c>
      <c r="AD19" s="41">
        <f t="shared" si="5"/>
        <v>118</v>
      </c>
      <c r="AE19" s="59" t="s">
        <v>206</v>
      </c>
      <c r="AF19" s="27">
        <f t="shared" si="7"/>
        <v>1287805055</v>
      </c>
      <c r="AG19" s="22">
        <f t="shared" si="0"/>
        <v>0.39333333333333331</v>
      </c>
      <c r="AH19" s="23">
        <f t="shared" si="2"/>
        <v>0.34724572741755888</v>
      </c>
      <c r="AI19" s="12" t="s">
        <v>22</v>
      </c>
    </row>
    <row r="20" spans="2:35" s="26" customFormat="1" ht="56.25" x14ac:dyDescent="0.2">
      <c r="B20" s="2">
        <v>5</v>
      </c>
      <c r="C20" s="67"/>
      <c r="D20" s="21" t="s">
        <v>28</v>
      </c>
      <c r="E20" s="24" t="s">
        <v>121</v>
      </c>
      <c r="F20" s="75">
        <v>3</v>
      </c>
      <c r="G20" s="59" t="s">
        <v>208</v>
      </c>
      <c r="H20" s="18">
        <v>44815875</v>
      </c>
      <c r="I20" s="75">
        <v>1</v>
      </c>
      <c r="J20" s="59" t="s">
        <v>208</v>
      </c>
      <c r="K20" s="18">
        <v>14718600</v>
      </c>
      <c r="L20" s="75">
        <v>1</v>
      </c>
      <c r="M20" s="59" t="s">
        <v>208</v>
      </c>
      <c r="N20" s="18">
        <v>14908681</v>
      </c>
      <c r="O20" s="44">
        <v>1</v>
      </c>
      <c r="P20" s="59" t="s">
        <v>208</v>
      </c>
      <c r="Q20" s="18">
        <v>0</v>
      </c>
      <c r="R20" s="59"/>
      <c r="S20" s="59" t="s">
        <v>208</v>
      </c>
      <c r="T20" s="18">
        <v>0</v>
      </c>
      <c r="U20" s="59"/>
      <c r="V20" s="59" t="s">
        <v>208</v>
      </c>
      <c r="W20" s="18">
        <v>0</v>
      </c>
      <c r="X20" s="59"/>
      <c r="Y20" s="59" t="s">
        <v>208</v>
      </c>
      <c r="Z20" s="18">
        <v>0</v>
      </c>
      <c r="AA20" s="40">
        <f t="shared" si="4"/>
        <v>1</v>
      </c>
      <c r="AB20" s="59" t="s">
        <v>208</v>
      </c>
      <c r="AC20" s="12">
        <f t="shared" si="1"/>
        <v>0</v>
      </c>
      <c r="AD20" s="41">
        <f t="shared" si="5"/>
        <v>2</v>
      </c>
      <c r="AE20" s="59" t="s">
        <v>208</v>
      </c>
      <c r="AF20" s="25">
        <v>6084000</v>
      </c>
      <c r="AG20" s="22">
        <f t="shared" si="0"/>
        <v>0.66666666666666663</v>
      </c>
      <c r="AH20" s="23">
        <f t="shared" si="2"/>
        <v>0.13575546611552269</v>
      </c>
      <c r="AI20" s="12" t="s">
        <v>22</v>
      </c>
    </row>
    <row r="21" spans="2:35" s="26" customFormat="1" ht="90" x14ac:dyDescent="0.2">
      <c r="B21" s="2">
        <v>6</v>
      </c>
      <c r="C21" s="67"/>
      <c r="D21" s="21" t="s">
        <v>29</v>
      </c>
      <c r="E21" s="24" t="s">
        <v>122</v>
      </c>
      <c r="F21" s="75">
        <f>18*3</f>
        <v>54</v>
      </c>
      <c r="G21" s="59" t="s">
        <v>214</v>
      </c>
      <c r="H21" s="18">
        <v>44758282</v>
      </c>
      <c r="I21" s="75">
        <v>18</v>
      </c>
      <c r="J21" s="59" t="s">
        <v>214</v>
      </c>
      <c r="K21" s="18">
        <v>14679098</v>
      </c>
      <c r="L21" s="75">
        <v>18</v>
      </c>
      <c r="M21" s="59" t="s">
        <v>214</v>
      </c>
      <c r="N21" s="18">
        <v>14879157</v>
      </c>
      <c r="O21" s="44">
        <v>4</v>
      </c>
      <c r="P21" s="59" t="s">
        <v>214</v>
      </c>
      <c r="Q21" s="18">
        <v>0</v>
      </c>
      <c r="R21" s="59"/>
      <c r="S21" s="59" t="s">
        <v>214</v>
      </c>
      <c r="T21" s="18">
        <v>0</v>
      </c>
      <c r="U21" s="59"/>
      <c r="V21" s="59" t="s">
        <v>214</v>
      </c>
      <c r="W21" s="18">
        <v>0</v>
      </c>
      <c r="X21" s="59"/>
      <c r="Y21" s="59" t="s">
        <v>214</v>
      </c>
      <c r="Z21" s="18">
        <v>0</v>
      </c>
      <c r="AA21" s="40">
        <f t="shared" si="4"/>
        <v>4</v>
      </c>
      <c r="AB21" s="59" t="s">
        <v>214</v>
      </c>
      <c r="AC21" s="12">
        <f t="shared" si="1"/>
        <v>0</v>
      </c>
      <c r="AD21" s="41">
        <f t="shared" si="5"/>
        <v>22</v>
      </c>
      <c r="AE21" s="59" t="s">
        <v>208</v>
      </c>
      <c r="AF21" s="27">
        <f t="shared" si="7"/>
        <v>14679098</v>
      </c>
      <c r="AG21" s="22">
        <f t="shared" si="0"/>
        <v>0.40740740740740738</v>
      </c>
      <c r="AH21" s="23">
        <f t="shared" si="2"/>
        <v>0.3279638391839973</v>
      </c>
      <c r="AI21" s="12" t="s">
        <v>22</v>
      </c>
    </row>
    <row r="22" spans="2:35" s="78" customFormat="1" ht="33.75" x14ac:dyDescent="0.2">
      <c r="B22" s="1">
        <v>3</v>
      </c>
      <c r="C22" s="67"/>
      <c r="D22" s="15" t="s">
        <v>30</v>
      </c>
      <c r="E22" s="16" t="s">
        <v>31</v>
      </c>
      <c r="F22" s="13">
        <v>75</v>
      </c>
      <c r="G22" s="13" t="s">
        <v>204</v>
      </c>
      <c r="H22" s="17">
        <v>924880000</v>
      </c>
      <c r="I22" s="13">
        <v>76.61</v>
      </c>
      <c r="J22" s="13" t="s">
        <v>204</v>
      </c>
      <c r="K22" s="17">
        <f t="shared" ref="K22" si="8">SUM(K23:K24)</f>
        <v>401829481</v>
      </c>
      <c r="L22" s="57">
        <v>70</v>
      </c>
      <c r="M22" s="57" t="s">
        <v>204</v>
      </c>
      <c r="N22" s="17">
        <f>SUM(N23:N24)</f>
        <v>245200000</v>
      </c>
      <c r="O22" s="57" t="s">
        <v>200</v>
      </c>
      <c r="P22" s="57" t="s">
        <v>204</v>
      </c>
      <c r="Q22" s="17">
        <v>131824000</v>
      </c>
      <c r="R22" s="58"/>
      <c r="S22" s="57" t="s">
        <v>204</v>
      </c>
      <c r="T22" s="18">
        <v>0</v>
      </c>
      <c r="U22" s="58"/>
      <c r="V22" s="57" t="s">
        <v>204</v>
      </c>
      <c r="W22" s="18">
        <v>0</v>
      </c>
      <c r="X22" s="58"/>
      <c r="Y22" s="57" t="s">
        <v>204</v>
      </c>
      <c r="Z22" s="18">
        <v>0</v>
      </c>
      <c r="AA22" s="42">
        <v>0</v>
      </c>
      <c r="AB22" s="57" t="s">
        <v>204</v>
      </c>
      <c r="AC22" s="3">
        <f t="shared" si="1"/>
        <v>131824000</v>
      </c>
      <c r="AD22" s="13">
        <v>76.61</v>
      </c>
      <c r="AE22" s="57" t="s">
        <v>204</v>
      </c>
      <c r="AF22" s="4">
        <f t="shared" ref="AF22:AF29" si="9">SUM(AC22,K22)</f>
        <v>533653481</v>
      </c>
      <c r="AG22" s="19">
        <f t="shared" si="0"/>
        <v>1.0214666666666667</v>
      </c>
      <c r="AH22" s="20">
        <f t="shared" si="2"/>
        <v>0.57699753589654879</v>
      </c>
      <c r="AI22" s="12" t="s">
        <v>22</v>
      </c>
    </row>
    <row r="23" spans="2:35" s="26" customFormat="1" ht="45" x14ac:dyDescent="0.2">
      <c r="B23" s="2">
        <v>7</v>
      </c>
      <c r="C23" s="67"/>
      <c r="D23" s="21" t="s">
        <v>32</v>
      </c>
      <c r="E23" s="24" t="s">
        <v>123</v>
      </c>
      <c r="F23" s="75">
        <v>15</v>
      </c>
      <c r="G23" s="59" t="s">
        <v>215</v>
      </c>
      <c r="H23" s="18">
        <v>573480000</v>
      </c>
      <c r="I23" s="75">
        <v>4</v>
      </c>
      <c r="J23" s="59" t="s">
        <v>215</v>
      </c>
      <c r="K23" s="18">
        <v>277662500</v>
      </c>
      <c r="L23" s="75">
        <v>4</v>
      </c>
      <c r="M23" s="59" t="s">
        <v>215</v>
      </c>
      <c r="N23" s="18">
        <v>142500000</v>
      </c>
      <c r="O23" s="44">
        <v>0</v>
      </c>
      <c r="P23" s="59" t="s">
        <v>215</v>
      </c>
      <c r="Q23" s="18">
        <v>131824000</v>
      </c>
      <c r="R23" s="60"/>
      <c r="S23" s="59" t="s">
        <v>215</v>
      </c>
      <c r="T23" s="18">
        <v>0</v>
      </c>
      <c r="U23" s="60"/>
      <c r="V23" s="59" t="s">
        <v>215</v>
      </c>
      <c r="W23" s="18">
        <v>0</v>
      </c>
      <c r="X23" s="59"/>
      <c r="Y23" s="59" t="s">
        <v>215</v>
      </c>
      <c r="Z23" s="18">
        <v>0</v>
      </c>
      <c r="AA23" s="40">
        <f t="shared" si="4"/>
        <v>0</v>
      </c>
      <c r="AB23" s="59" t="s">
        <v>215</v>
      </c>
      <c r="AC23" s="12">
        <f t="shared" si="1"/>
        <v>131824000</v>
      </c>
      <c r="AD23" s="41">
        <f t="shared" si="5"/>
        <v>4</v>
      </c>
      <c r="AE23" s="59" t="s">
        <v>215</v>
      </c>
      <c r="AF23" s="27">
        <f>SUM(K23,AC23)</f>
        <v>409486500</v>
      </c>
      <c r="AG23" s="22">
        <f t="shared" si="0"/>
        <v>0.26666666666666666</v>
      </c>
      <c r="AH23" s="23">
        <f t="shared" si="2"/>
        <v>0.71403797865662277</v>
      </c>
      <c r="AI23" s="12" t="s">
        <v>22</v>
      </c>
    </row>
    <row r="24" spans="2:35" s="26" customFormat="1" ht="67.5" customHeight="1" x14ac:dyDescent="0.2">
      <c r="B24" s="2">
        <v>8</v>
      </c>
      <c r="C24" s="67" t="s">
        <v>197</v>
      </c>
      <c r="D24" s="21" t="s">
        <v>33</v>
      </c>
      <c r="E24" s="24" t="s">
        <v>124</v>
      </c>
      <c r="F24" s="75">
        <v>45</v>
      </c>
      <c r="G24" s="59" t="s">
        <v>207</v>
      </c>
      <c r="H24" s="18">
        <v>351400000</v>
      </c>
      <c r="I24" s="75">
        <v>16</v>
      </c>
      <c r="J24" s="59" t="s">
        <v>207</v>
      </c>
      <c r="K24" s="18">
        <v>124166981</v>
      </c>
      <c r="L24" s="75">
        <v>12</v>
      </c>
      <c r="M24" s="59" t="s">
        <v>207</v>
      </c>
      <c r="N24" s="18">
        <v>102700000</v>
      </c>
      <c r="O24" s="44">
        <v>5</v>
      </c>
      <c r="P24" s="59" t="s">
        <v>207</v>
      </c>
      <c r="Q24" s="18">
        <v>0</v>
      </c>
      <c r="R24" s="60"/>
      <c r="S24" s="59" t="s">
        <v>207</v>
      </c>
      <c r="T24" s="18">
        <v>0</v>
      </c>
      <c r="U24" s="60"/>
      <c r="V24" s="59" t="s">
        <v>207</v>
      </c>
      <c r="W24" s="18">
        <v>0</v>
      </c>
      <c r="X24" s="59"/>
      <c r="Y24" s="59" t="s">
        <v>207</v>
      </c>
      <c r="Z24" s="18">
        <v>0</v>
      </c>
      <c r="AA24" s="40">
        <f t="shared" si="4"/>
        <v>5</v>
      </c>
      <c r="AB24" s="59" t="s">
        <v>207</v>
      </c>
      <c r="AC24" s="12">
        <f t="shared" si="1"/>
        <v>0</v>
      </c>
      <c r="AD24" s="41">
        <f t="shared" si="5"/>
        <v>21</v>
      </c>
      <c r="AE24" s="59" t="s">
        <v>207</v>
      </c>
      <c r="AF24" s="27">
        <f>SUM(AC24,K24)</f>
        <v>124166981</v>
      </c>
      <c r="AG24" s="22">
        <f t="shared" si="0"/>
        <v>0.46666666666666667</v>
      </c>
      <c r="AH24" s="23">
        <f t="shared" si="2"/>
        <v>0.35334940523619807</v>
      </c>
      <c r="AI24" s="12" t="s">
        <v>22</v>
      </c>
    </row>
    <row r="25" spans="2:35" s="73" customFormat="1" ht="33.75" x14ac:dyDescent="0.2">
      <c r="B25" s="1">
        <v>4</v>
      </c>
      <c r="C25" s="67"/>
      <c r="D25" s="15" t="s">
        <v>34</v>
      </c>
      <c r="E25" s="16" t="s">
        <v>35</v>
      </c>
      <c r="F25" s="38">
        <v>300</v>
      </c>
      <c r="G25" s="76" t="s">
        <v>205</v>
      </c>
      <c r="H25" s="17">
        <v>2301384613</v>
      </c>
      <c r="I25" s="38">
        <v>100</v>
      </c>
      <c r="J25" s="76" t="s">
        <v>205</v>
      </c>
      <c r="K25" s="17">
        <f t="shared" ref="K25" si="10">SUM(K26:K32)</f>
        <v>666150858</v>
      </c>
      <c r="L25" s="38">
        <v>100</v>
      </c>
      <c r="M25" s="76" t="s">
        <v>205</v>
      </c>
      <c r="N25" s="17">
        <f>SUM(N26:N32)</f>
        <v>752616860</v>
      </c>
      <c r="O25" s="57">
        <v>25</v>
      </c>
      <c r="P25" s="76" t="s">
        <v>205</v>
      </c>
      <c r="Q25" s="17">
        <v>90345147</v>
      </c>
      <c r="R25" s="39"/>
      <c r="S25" s="76" t="s">
        <v>205</v>
      </c>
      <c r="T25" s="18">
        <v>0</v>
      </c>
      <c r="U25" s="39"/>
      <c r="V25" s="76" t="s">
        <v>205</v>
      </c>
      <c r="W25" s="18">
        <v>0</v>
      </c>
      <c r="X25" s="39"/>
      <c r="Y25" s="76" t="s">
        <v>205</v>
      </c>
      <c r="Z25" s="18">
        <v>0</v>
      </c>
      <c r="AA25" s="42">
        <f t="shared" si="4"/>
        <v>25</v>
      </c>
      <c r="AB25" s="76" t="s">
        <v>205</v>
      </c>
      <c r="AC25" s="3">
        <f t="shared" si="1"/>
        <v>90345147</v>
      </c>
      <c r="AD25" s="43">
        <f t="shared" si="5"/>
        <v>125</v>
      </c>
      <c r="AE25" s="76" t="s">
        <v>205</v>
      </c>
      <c r="AF25" s="4">
        <f t="shared" si="9"/>
        <v>756496005</v>
      </c>
      <c r="AG25" s="19">
        <f t="shared" si="0"/>
        <v>0.41666666666666669</v>
      </c>
      <c r="AH25" s="20">
        <f t="shared" si="2"/>
        <v>0.32871341918544406</v>
      </c>
      <c r="AI25" s="12" t="s">
        <v>22</v>
      </c>
    </row>
    <row r="26" spans="2:35" s="26" customFormat="1" ht="45" x14ac:dyDescent="0.2">
      <c r="B26" s="2">
        <v>9</v>
      </c>
      <c r="C26" s="67"/>
      <c r="D26" s="21" t="s">
        <v>36</v>
      </c>
      <c r="E26" s="24" t="s">
        <v>125</v>
      </c>
      <c r="F26" s="75">
        <v>24</v>
      </c>
      <c r="G26" s="59" t="s">
        <v>215</v>
      </c>
      <c r="H26" s="18">
        <v>70246865</v>
      </c>
      <c r="I26" s="75">
        <v>11</v>
      </c>
      <c r="J26" s="59" t="s">
        <v>215</v>
      </c>
      <c r="K26" s="18">
        <v>25496912</v>
      </c>
      <c r="L26" s="75">
        <v>11</v>
      </c>
      <c r="M26" s="59" t="s">
        <v>215</v>
      </c>
      <c r="N26" s="18">
        <v>20781348</v>
      </c>
      <c r="O26" s="44">
        <v>0</v>
      </c>
      <c r="P26" s="59" t="s">
        <v>215</v>
      </c>
      <c r="Q26" s="18">
        <v>4296000</v>
      </c>
      <c r="R26" s="59"/>
      <c r="S26" s="59" t="s">
        <v>215</v>
      </c>
      <c r="T26" s="18">
        <v>0</v>
      </c>
      <c r="U26" s="59"/>
      <c r="V26" s="59" t="s">
        <v>215</v>
      </c>
      <c r="W26" s="18">
        <v>0</v>
      </c>
      <c r="X26" s="59"/>
      <c r="Y26" s="59" t="s">
        <v>215</v>
      </c>
      <c r="Z26" s="18">
        <v>0</v>
      </c>
      <c r="AA26" s="40">
        <f t="shared" si="4"/>
        <v>0</v>
      </c>
      <c r="AB26" s="59" t="s">
        <v>215</v>
      </c>
      <c r="AC26" s="12">
        <f t="shared" si="1"/>
        <v>4296000</v>
      </c>
      <c r="AD26" s="41">
        <f t="shared" si="5"/>
        <v>11</v>
      </c>
      <c r="AE26" s="59" t="s">
        <v>215</v>
      </c>
      <c r="AF26" s="27">
        <f t="shared" si="9"/>
        <v>29792912</v>
      </c>
      <c r="AG26" s="22">
        <f t="shared" si="0"/>
        <v>0.45833333333333331</v>
      </c>
      <c r="AH26" s="23">
        <f t="shared" si="2"/>
        <v>0.42411731826039495</v>
      </c>
      <c r="AI26" s="12" t="s">
        <v>22</v>
      </c>
    </row>
    <row r="27" spans="2:35" s="26" customFormat="1" ht="33.75" x14ac:dyDescent="0.2">
      <c r="B27" s="2">
        <v>10</v>
      </c>
      <c r="C27" s="67"/>
      <c r="D27" s="21" t="s">
        <v>37</v>
      </c>
      <c r="E27" s="24" t="s">
        <v>126</v>
      </c>
      <c r="F27" s="75">
        <f>17*3</f>
        <v>51</v>
      </c>
      <c r="G27" s="59" t="s">
        <v>215</v>
      </c>
      <c r="H27" s="18">
        <v>164087073</v>
      </c>
      <c r="I27" s="75">
        <v>16</v>
      </c>
      <c r="J27" s="59" t="s">
        <v>215</v>
      </c>
      <c r="K27" s="18">
        <v>55716250</v>
      </c>
      <c r="L27" s="75">
        <v>16</v>
      </c>
      <c r="M27" s="59" t="s">
        <v>215</v>
      </c>
      <c r="N27" s="18">
        <v>47940900</v>
      </c>
      <c r="O27" s="44">
        <v>0</v>
      </c>
      <c r="P27" s="59" t="s">
        <v>215</v>
      </c>
      <c r="Q27" s="18">
        <v>0</v>
      </c>
      <c r="R27" s="59"/>
      <c r="S27" s="59" t="s">
        <v>215</v>
      </c>
      <c r="T27" s="18">
        <v>0</v>
      </c>
      <c r="U27" s="59"/>
      <c r="V27" s="59" t="s">
        <v>215</v>
      </c>
      <c r="W27" s="18">
        <v>0</v>
      </c>
      <c r="X27" s="59"/>
      <c r="Y27" s="59" t="s">
        <v>215</v>
      </c>
      <c r="Z27" s="18">
        <v>0</v>
      </c>
      <c r="AA27" s="40">
        <f t="shared" si="4"/>
        <v>0</v>
      </c>
      <c r="AB27" s="59" t="s">
        <v>215</v>
      </c>
      <c r="AC27" s="12">
        <f t="shared" si="1"/>
        <v>0</v>
      </c>
      <c r="AD27" s="41">
        <f t="shared" si="5"/>
        <v>16</v>
      </c>
      <c r="AE27" s="59" t="s">
        <v>215</v>
      </c>
      <c r="AF27" s="27">
        <f t="shared" si="9"/>
        <v>55716250</v>
      </c>
      <c r="AG27" s="22">
        <f t="shared" si="0"/>
        <v>0.31372549019607843</v>
      </c>
      <c r="AH27" s="23">
        <f t="shared" si="2"/>
        <v>0.33955295186476997</v>
      </c>
      <c r="AI27" s="12" t="s">
        <v>22</v>
      </c>
    </row>
    <row r="28" spans="2:35" s="26" customFormat="1" ht="33.75" x14ac:dyDescent="0.2">
      <c r="B28" s="2">
        <v>11</v>
      </c>
      <c r="C28" s="67"/>
      <c r="D28" s="21" t="s">
        <v>38</v>
      </c>
      <c r="E28" s="24" t="s">
        <v>170</v>
      </c>
      <c r="F28" s="75">
        <f>32*3</f>
        <v>96</v>
      </c>
      <c r="G28" s="59" t="s">
        <v>215</v>
      </c>
      <c r="H28" s="18">
        <v>86455690</v>
      </c>
      <c r="I28" s="75">
        <v>26</v>
      </c>
      <c r="J28" s="59" t="s">
        <v>215</v>
      </c>
      <c r="K28" s="18">
        <v>9564400</v>
      </c>
      <c r="L28" s="75">
        <v>26</v>
      </c>
      <c r="M28" s="59" t="s">
        <v>215</v>
      </c>
      <c r="N28" s="18">
        <v>21724569</v>
      </c>
      <c r="O28" s="44">
        <v>0</v>
      </c>
      <c r="P28" s="59" t="s">
        <v>215</v>
      </c>
      <c r="Q28" s="18">
        <v>0</v>
      </c>
      <c r="R28" s="59"/>
      <c r="S28" s="59" t="s">
        <v>215</v>
      </c>
      <c r="T28" s="18">
        <v>0</v>
      </c>
      <c r="U28" s="59"/>
      <c r="V28" s="59" t="s">
        <v>215</v>
      </c>
      <c r="W28" s="18">
        <v>0</v>
      </c>
      <c r="X28" s="59"/>
      <c r="Y28" s="59" t="s">
        <v>215</v>
      </c>
      <c r="Z28" s="18">
        <v>0</v>
      </c>
      <c r="AA28" s="40">
        <f t="shared" si="4"/>
        <v>0</v>
      </c>
      <c r="AB28" s="59" t="s">
        <v>215</v>
      </c>
      <c r="AC28" s="12">
        <f t="shared" si="1"/>
        <v>0</v>
      </c>
      <c r="AD28" s="41">
        <f t="shared" si="5"/>
        <v>26</v>
      </c>
      <c r="AE28" s="59" t="s">
        <v>215</v>
      </c>
      <c r="AF28" s="27">
        <f t="shared" si="9"/>
        <v>9564400</v>
      </c>
      <c r="AG28" s="22">
        <f t="shared" si="0"/>
        <v>0.27083333333333331</v>
      </c>
      <c r="AH28" s="23">
        <f t="shared" si="2"/>
        <v>0.11062776781956167</v>
      </c>
      <c r="AI28" s="12" t="s">
        <v>22</v>
      </c>
    </row>
    <row r="29" spans="2:35" s="26" customFormat="1" ht="22.5" x14ac:dyDescent="0.2">
      <c r="B29" s="2">
        <v>12</v>
      </c>
      <c r="C29" s="67"/>
      <c r="D29" s="21" t="s">
        <v>39</v>
      </c>
      <c r="E29" s="24" t="s">
        <v>127</v>
      </c>
      <c r="F29" s="75">
        <v>15</v>
      </c>
      <c r="G29" s="59" t="s">
        <v>215</v>
      </c>
      <c r="H29" s="18">
        <v>75413400</v>
      </c>
      <c r="I29" s="75">
        <v>5</v>
      </c>
      <c r="J29" s="59" t="s">
        <v>215</v>
      </c>
      <c r="K29" s="18">
        <v>16024490</v>
      </c>
      <c r="L29" s="75">
        <v>5</v>
      </c>
      <c r="M29" s="59" t="s">
        <v>215</v>
      </c>
      <c r="N29" s="18">
        <v>26196000</v>
      </c>
      <c r="O29" s="44">
        <v>0</v>
      </c>
      <c r="P29" s="59" t="s">
        <v>215</v>
      </c>
      <c r="Q29" s="18">
        <v>0</v>
      </c>
      <c r="R29" s="59"/>
      <c r="S29" s="59" t="s">
        <v>215</v>
      </c>
      <c r="T29" s="18">
        <v>0</v>
      </c>
      <c r="U29" s="59"/>
      <c r="V29" s="59" t="s">
        <v>215</v>
      </c>
      <c r="W29" s="18">
        <v>0</v>
      </c>
      <c r="X29" s="59"/>
      <c r="Y29" s="59" t="s">
        <v>215</v>
      </c>
      <c r="Z29" s="18">
        <v>0</v>
      </c>
      <c r="AA29" s="40">
        <f t="shared" si="4"/>
        <v>0</v>
      </c>
      <c r="AB29" s="59" t="s">
        <v>215</v>
      </c>
      <c r="AC29" s="12">
        <f t="shared" si="1"/>
        <v>0</v>
      </c>
      <c r="AD29" s="41">
        <f t="shared" si="5"/>
        <v>5</v>
      </c>
      <c r="AE29" s="59" t="s">
        <v>215</v>
      </c>
      <c r="AF29" s="27">
        <f t="shared" si="9"/>
        <v>16024490</v>
      </c>
      <c r="AG29" s="22">
        <f t="shared" si="0"/>
        <v>0.33333333333333331</v>
      </c>
      <c r="AH29" s="23">
        <f t="shared" si="2"/>
        <v>0.21248862934173501</v>
      </c>
      <c r="AI29" s="12" t="s">
        <v>22</v>
      </c>
    </row>
    <row r="30" spans="2:35" s="26" customFormat="1" ht="33.75" x14ac:dyDescent="0.2">
      <c r="B30" s="2">
        <v>13</v>
      </c>
      <c r="C30" s="67"/>
      <c r="D30" s="21" t="s">
        <v>40</v>
      </c>
      <c r="E30" s="24" t="s">
        <v>171</v>
      </c>
      <c r="F30" s="75">
        <v>30</v>
      </c>
      <c r="G30" s="59" t="s">
        <v>215</v>
      </c>
      <c r="H30" s="18">
        <v>200769585</v>
      </c>
      <c r="I30" s="75">
        <v>16</v>
      </c>
      <c r="J30" s="59" t="s">
        <v>215</v>
      </c>
      <c r="K30" s="18">
        <v>92497980</v>
      </c>
      <c r="L30" s="75">
        <v>16</v>
      </c>
      <c r="M30" s="59" t="s">
        <v>215</v>
      </c>
      <c r="N30" s="18">
        <v>51683043</v>
      </c>
      <c r="O30" s="44">
        <v>0</v>
      </c>
      <c r="P30" s="59" t="s">
        <v>215</v>
      </c>
      <c r="Q30" s="18">
        <v>9195000</v>
      </c>
      <c r="R30" s="59"/>
      <c r="S30" s="59" t="s">
        <v>215</v>
      </c>
      <c r="T30" s="18">
        <v>0</v>
      </c>
      <c r="U30" s="59"/>
      <c r="V30" s="59" t="s">
        <v>215</v>
      </c>
      <c r="W30" s="18">
        <v>0</v>
      </c>
      <c r="X30" s="59"/>
      <c r="Y30" s="59" t="s">
        <v>215</v>
      </c>
      <c r="Z30" s="18">
        <v>0</v>
      </c>
      <c r="AA30" s="40">
        <f t="shared" si="4"/>
        <v>0</v>
      </c>
      <c r="AB30" s="59" t="s">
        <v>215</v>
      </c>
      <c r="AC30" s="12">
        <f t="shared" si="1"/>
        <v>9195000</v>
      </c>
      <c r="AD30" s="41">
        <f t="shared" si="5"/>
        <v>16</v>
      </c>
      <c r="AE30" s="59" t="s">
        <v>215</v>
      </c>
      <c r="AF30" s="27">
        <f>SUM(K30,AC30)</f>
        <v>101692980</v>
      </c>
      <c r="AG30" s="22">
        <f t="shared" si="0"/>
        <v>0.53333333333333333</v>
      </c>
      <c r="AH30" s="23">
        <f t="shared" si="2"/>
        <v>0.50651586494039924</v>
      </c>
      <c r="AI30" s="12" t="s">
        <v>22</v>
      </c>
    </row>
    <row r="31" spans="2:35" s="26" customFormat="1" ht="22.5" x14ac:dyDescent="0.2">
      <c r="B31" s="2">
        <v>14</v>
      </c>
      <c r="C31" s="67"/>
      <c r="D31" s="21" t="s">
        <v>41</v>
      </c>
      <c r="E31" s="24" t="s">
        <v>172</v>
      </c>
      <c r="F31" s="75">
        <v>36</v>
      </c>
      <c r="G31" s="59" t="s">
        <v>208</v>
      </c>
      <c r="H31" s="18">
        <v>554412000</v>
      </c>
      <c r="I31" s="75">
        <v>12</v>
      </c>
      <c r="J31" s="59" t="s">
        <v>208</v>
      </c>
      <c r="K31" s="18">
        <v>58532500</v>
      </c>
      <c r="L31" s="75">
        <v>12</v>
      </c>
      <c r="M31" s="59" t="s">
        <v>208</v>
      </c>
      <c r="N31" s="18">
        <v>234291000</v>
      </c>
      <c r="O31" s="44">
        <v>3</v>
      </c>
      <c r="P31" s="59" t="s">
        <v>208</v>
      </c>
      <c r="Q31" s="18">
        <v>4995000</v>
      </c>
      <c r="R31" s="59"/>
      <c r="S31" s="59" t="s">
        <v>208</v>
      </c>
      <c r="T31" s="18">
        <v>0</v>
      </c>
      <c r="U31" s="59"/>
      <c r="V31" s="59" t="s">
        <v>208</v>
      </c>
      <c r="W31" s="18">
        <v>0</v>
      </c>
      <c r="X31" s="59"/>
      <c r="Y31" s="59" t="s">
        <v>208</v>
      </c>
      <c r="Z31" s="18">
        <v>0</v>
      </c>
      <c r="AA31" s="40">
        <f t="shared" si="4"/>
        <v>3</v>
      </c>
      <c r="AB31" s="59" t="s">
        <v>208</v>
      </c>
      <c r="AC31" s="12">
        <f t="shared" si="1"/>
        <v>4995000</v>
      </c>
      <c r="AD31" s="41">
        <f t="shared" si="5"/>
        <v>15</v>
      </c>
      <c r="AE31" s="59" t="s">
        <v>208</v>
      </c>
      <c r="AF31" s="27">
        <f>SUM(AC31,K31)</f>
        <v>63527500</v>
      </c>
      <c r="AG31" s="22">
        <f t="shared" si="0"/>
        <v>0.41666666666666669</v>
      </c>
      <c r="AH31" s="23">
        <f t="shared" si="2"/>
        <v>0.11458536251019098</v>
      </c>
      <c r="AI31" s="12" t="s">
        <v>22</v>
      </c>
    </row>
    <row r="32" spans="2:35" s="26" customFormat="1" ht="45" x14ac:dyDescent="0.2">
      <c r="B32" s="2">
        <v>15</v>
      </c>
      <c r="C32" s="67"/>
      <c r="D32" s="21" t="s">
        <v>42</v>
      </c>
      <c r="E32" s="24" t="s">
        <v>128</v>
      </c>
      <c r="F32" s="75">
        <v>36</v>
      </c>
      <c r="G32" s="59" t="s">
        <v>208</v>
      </c>
      <c r="H32" s="18">
        <v>1150000000</v>
      </c>
      <c r="I32" s="75">
        <v>12</v>
      </c>
      <c r="J32" s="59" t="s">
        <v>208</v>
      </c>
      <c r="K32" s="18">
        <v>408318326</v>
      </c>
      <c r="L32" s="75">
        <v>12</v>
      </c>
      <c r="M32" s="59" t="s">
        <v>208</v>
      </c>
      <c r="N32" s="18">
        <v>350000000</v>
      </c>
      <c r="O32" s="44">
        <v>3</v>
      </c>
      <c r="P32" s="59" t="s">
        <v>208</v>
      </c>
      <c r="Q32" s="18">
        <v>71859147</v>
      </c>
      <c r="R32" s="59"/>
      <c r="S32" s="59" t="s">
        <v>208</v>
      </c>
      <c r="T32" s="18">
        <v>0</v>
      </c>
      <c r="U32" s="59"/>
      <c r="V32" s="59" t="s">
        <v>208</v>
      </c>
      <c r="W32" s="18">
        <v>0</v>
      </c>
      <c r="X32" s="59"/>
      <c r="Y32" s="59" t="s">
        <v>208</v>
      </c>
      <c r="Z32" s="18">
        <v>0</v>
      </c>
      <c r="AA32" s="40">
        <f t="shared" si="4"/>
        <v>3</v>
      </c>
      <c r="AB32" s="59" t="s">
        <v>208</v>
      </c>
      <c r="AC32" s="12">
        <f t="shared" si="1"/>
        <v>71859147</v>
      </c>
      <c r="AD32" s="41">
        <f t="shared" si="5"/>
        <v>15</v>
      </c>
      <c r="AE32" s="59" t="s">
        <v>208</v>
      </c>
      <c r="AF32" s="45">
        <f>SUM(AC32,K32)</f>
        <v>480177473</v>
      </c>
      <c r="AG32" s="22">
        <f t="shared" si="0"/>
        <v>0.41666666666666669</v>
      </c>
      <c r="AH32" s="23">
        <f t="shared" si="2"/>
        <v>0.41754562869565215</v>
      </c>
      <c r="AI32" s="12" t="s">
        <v>22</v>
      </c>
    </row>
    <row r="33" spans="2:35" s="73" customFormat="1" ht="56.25" x14ac:dyDescent="0.2">
      <c r="B33" s="1">
        <v>5</v>
      </c>
      <c r="C33" s="67"/>
      <c r="D33" s="15" t="s">
        <v>173</v>
      </c>
      <c r="E33" s="16" t="s">
        <v>43</v>
      </c>
      <c r="F33" s="38">
        <v>300</v>
      </c>
      <c r="G33" s="76" t="s">
        <v>205</v>
      </c>
      <c r="H33" s="17">
        <v>466608287</v>
      </c>
      <c r="I33" s="38">
        <v>100</v>
      </c>
      <c r="J33" s="76" t="s">
        <v>205</v>
      </c>
      <c r="K33" s="17">
        <f>SUM(K34:K34)</f>
        <v>377939200</v>
      </c>
      <c r="L33" s="38">
        <v>100</v>
      </c>
      <c r="M33" s="76" t="s">
        <v>205</v>
      </c>
      <c r="N33" s="56">
        <f>N34</f>
        <v>0</v>
      </c>
      <c r="O33" s="57">
        <v>0</v>
      </c>
      <c r="P33" s="76" t="s">
        <v>205</v>
      </c>
      <c r="Q33" s="56"/>
      <c r="R33" s="39"/>
      <c r="S33" s="76" t="s">
        <v>205</v>
      </c>
      <c r="T33" s="18">
        <v>0</v>
      </c>
      <c r="U33" s="39"/>
      <c r="V33" s="76" t="s">
        <v>205</v>
      </c>
      <c r="W33" s="18">
        <v>0</v>
      </c>
      <c r="X33" s="39"/>
      <c r="Y33" s="76" t="s">
        <v>205</v>
      </c>
      <c r="Z33" s="18">
        <v>0</v>
      </c>
      <c r="AA33" s="42">
        <f t="shared" si="4"/>
        <v>0</v>
      </c>
      <c r="AB33" s="76" t="s">
        <v>205</v>
      </c>
      <c r="AC33" s="3">
        <f t="shared" si="1"/>
        <v>0</v>
      </c>
      <c r="AD33" s="43">
        <f t="shared" si="5"/>
        <v>100</v>
      </c>
      <c r="AE33" s="76" t="s">
        <v>205</v>
      </c>
      <c r="AF33" s="14">
        <f>SUM(K33,AC33)</f>
        <v>377939200</v>
      </c>
      <c r="AG33" s="19">
        <f t="shared" si="0"/>
        <v>0.33333333333333331</v>
      </c>
      <c r="AH33" s="20">
        <f t="shared" si="2"/>
        <v>0.80997104108440321</v>
      </c>
      <c r="AI33" s="12" t="s">
        <v>22</v>
      </c>
    </row>
    <row r="34" spans="2:35" s="26" customFormat="1" ht="33.75" x14ac:dyDescent="0.2">
      <c r="B34" s="2">
        <v>16</v>
      </c>
      <c r="C34" s="67"/>
      <c r="D34" s="21" t="s">
        <v>44</v>
      </c>
      <c r="E34" s="24" t="s">
        <v>129</v>
      </c>
      <c r="F34" s="75">
        <v>24</v>
      </c>
      <c r="G34" s="59" t="s">
        <v>216</v>
      </c>
      <c r="H34" s="18">
        <v>466608287</v>
      </c>
      <c r="I34" s="75">
        <v>8</v>
      </c>
      <c r="J34" s="59" t="s">
        <v>216</v>
      </c>
      <c r="K34" s="18">
        <v>377939200</v>
      </c>
      <c r="L34" s="75">
        <v>0</v>
      </c>
      <c r="M34" s="59" t="s">
        <v>216</v>
      </c>
      <c r="N34" s="11">
        <v>0</v>
      </c>
      <c r="O34" s="44">
        <v>0</v>
      </c>
      <c r="P34" s="59" t="s">
        <v>216</v>
      </c>
      <c r="Q34" s="11"/>
      <c r="R34" s="59"/>
      <c r="S34" s="59" t="s">
        <v>216</v>
      </c>
      <c r="T34" s="18">
        <v>0</v>
      </c>
      <c r="U34" s="59"/>
      <c r="V34" s="59" t="s">
        <v>216</v>
      </c>
      <c r="W34" s="18">
        <v>0</v>
      </c>
      <c r="X34" s="59"/>
      <c r="Y34" s="59" t="s">
        <v>216</v>
      </c>
      <c r="Z34" s="18">
        <v>0</v>
      </c>
      <c r="AA34" s="40">
        <f t="shared" si="4"/>
        <v>0</v>
      </c>
      <c r="AB34" s="59" t="s">
        <v>216</v>
      </c>
      <c r="AC34" s="12">
        <f t="shared" si="1"/>
        <v>0</v>
      </c>
      <c r="AD34" s="41">
        <f t="shared" si="5"/>
        <v>8</v>
      </c>
      <c r="AE34" s="59" t="s">
        <v>216</v>
      </c>
      <c r="AF34" s="5">
        <f t="shared" ref="AF34:AF35" si="11">SUM(K34,AC34)</f>
        <v>377939200</v>
      </c>
      <c r="AG34" s="22">
        <f t="shared" si="0"/>
        <v>0.33333333333333331</v>
      </c>
      <c r="AH34" s="23">
        <f t="shared" si="2"/>
        <v>0.80997104108440321</v>
      </c>
      <c r="AI34" s="12" t="s">
        <v>22</v>
      </c>
    </row>
    <row r="35" spans="2:35" s="73" customFormat="1" ht="45" x14ac:dyDescent="0.2">
      <c r="B35" s="1">
        <v>6</v>
      </c>
      <c r="C35" s="67"/>
      <c r="D35" s="15" t="s">
        <v>45</v>
      </c>
      <c r="E35" s="16" t="s">
        <v>46</v>
      </c>
      <c r="F35" s="38">
        <v>300</v>
      </c>
      <c r="G35" s="76" t="s">
        <v>205</v>
      </c>
      <c r="H35" s="17">
        <v>1453600012</v>
      </c>
      <c r="I35" s="38">
        <v>100</v>
      </c>
      <c r="J35" s="76" t="s">
        <v>205</v>
      </c>
      <c r="K35" s="17">
        <f t="shared" ref="K35" si="12">SUM(K36:K38)</f>
        <v>408341613</v>
      </c>
      <c r="L35" s="38">
        <v>100</v>
      </c>
      <c r="M35" s="76" t="s">
        <v>205</v>
      </c>
      <c r="N35" s="17">
        <f>SUM(N36:N38)</f>
        <v>480150000</v>
      </c>
      <c r="O35" s="57">
        <v>25</v>
      </c>
      <c r="P35" s="76" t="s">
        <v>205</v>
      </c>
      <c r="Q35" s="17">
        <v>81523812</v>
      </c>
      <c r="R35" s="58"/>
      <c r="S35" s="76" t="s">
        <v>205</v>
      </c>
      <c r="T35" s="18">
        <v>0</v>
      </c>
      <c r="U35" s="58"/>
      <c r="V35" s="76" t="s">
        <v>205</v>
      </c>
      <c r="W35" s="18">
        <v>0</v>
      </c>
      <c r="X35" s="58"/>
      <c r="Y35" s="76" t="s">
        <v>205</v>
      </c>
      <c r="Z35" s="18">
        <v>0</v>
      </c>
      <c r="AA35" s="42">
        <f t="shared" si="4"/>
        <v>25</v>
      </c>
      <c r="AB35" s="76" t="s">
        <v>205</v>
      </c>
      <c r="AC35" s="3">
        <f t="shared" si="1"/>
        <v>81523812</v>
      </c>
      <c r="AD35" s="43">
        <f t="shared" si="5"/>
        <v>125</v>
      </c>
      <c r="AE35" s="76" t="s">
        <v>205</v>
      </c>
      <c r="AF35" s="14">
        <f t="shared" si="11"/>
        <v>489865425</v>
      </c>
      <c r="AG35" s="19">
        <f t="shared" si="0"/>
        <v>0.41666666666666669</v>
      </c>
      <c r="AH35" s="20">
        <f t="shared" si="2"/>
        <v>0.33700152790037263</v>
      </c>
      <c r="AI35" s="12" t="s">
        <v>22</v>
      </c>
    </row>
    <row r="36" spans="2:35" s="26" customFormat="1" ht="22.5" x14ac:dyDescent="0.2">
      <c r="B36" s="2">
        <v>18</v>
      </c>
      <c r="C36" s="67"/>
      <c r="D36" s="21" t="s">
        <v>47</v>
      </c>
      <c r="E36" s="24" t="s">
        <v>130</v>
      </c>
      <c r="F36" s="75">
        <v>36</v>
      </c>
      <c r="G36" s="59" t="s">
        <v>208</v>
      </c>
      <c r="H36" s="18">
        <v>22870000</v>
      </c>
      <c r="I36" s="75">
        <v>12</v>
      </c>
      <c r="J36" s="59" t="s">
        <v>208</v>
      </c>
      <c r="K36" s="18">
        <v>7600000</v>
      </c>
      <c r="L36" s="75">
        <v>12</v>
      </c>
      <c r="M36" s="59" t="s">
        <v>208</v>
      </c>
      <c r="N36" s="18">
        <v>7160000</v>
      </c>
      <c r="O36" s="44">
        <v>3</v>
      </c>
      <c r="P36" s="59" t="s">
        <v>208</v>
      </c>
      <c r="Q36" s="18">
        <v>2000000</v>
      </c>
      <c r="R36" s="46"/>
      <c r="S36" s="59" t="s">
        <v>208</v>
      </c>
      <c r="T36" s="18">
        <v>0</v>
      </c>
      <c r="U36" s="46"/>
      <c r="V36" s="59" t="s">
        <v>208</v>
      </c>
      <c r="W36" s="18">
        <v>0</v>
      </c>
      <c r="X36" s="46"/>
      <c r="Y36" s="59" t="s">
        <v>208</v>
      </c>
      <c r="Z36" s="18">
        <v>0</v>
      </c>
      <c r="AA36" s="40">
        <f t="shared" si="4"/>
        <v>3</v>
      </c>
      <c r="AB36" s="59" t="s">
        <v>208</v>
      </c>
      <c r="AC36" s="12">
        <f t="shared" si="1"/>
        <v>2000000</v>
      </c>
      <c r="AD36" s="41">
        <f t="shared" si="5"/>
        <v>15</v>
      </c>
      <c r="AE36" s="59" t="s">
        <v>208</v>
      </c>
      <c r="AF36" s="27">
        <f t="shared" ref="AF36:AF43" si="13">SUM(AC36,K36)</f>
        <v>9600000</v>
      </c>
      <c r="AG36" s="22">
        <f t="shared" si="0"/>
        <v>0.41666666666666669</v>
      </c>
      <c r="AH36" s="23">
        <f t="shared" si="2"/>
        <v>0.41976388281591603</v>
      </c>
      <c r="AI36" s="12" t="s">
        <v>22</v>
      </c>
    </row>
    <row r="37" spans="2:35" s="26" customFormat="1" ht="45" x14ac:dyDescent="0.2">
      <c r="B37" s="2">
        <v>19</v>
      </c>
      <c r="C37" s="67"/>
      <c r="D37" s="21" t="s">
        <v>48</v>
      </c>
      <c r="E37" s="24" t="s">
        <v>131</v>
      </c>
      <c r="F37" s="75">
        <v>36</v>
      </c>
      <c r="G37" s="59" t="s">
        <v>208</v>
      </c>
      <c r="H37" s="18">
        <v>1205456412</v>
      </c>
      <c r="I37" s="75">
        <v>12</v>
      </c>
      <c r="J37" s="59" t="s">
        <v>208</v>
      </c>
      <c r="K37" s="18">
        <v>336864913</v>
      </c>
      <c r="L37" s="75">
        <v>12</v>
      </c>
      <c r="M37" s="59" t="s">
        <v>208</v>
      </c>
      <c r="N37" s="18">
        <v>393000000</v>
      </c>
      <c r="O37" s="44">
        <v>3</v>
      </c>
      <c r="P37" s="59" t="s">
        <v>208</v>
      </c>
      <c r="Q37" s="18">
        <v>66323812</v>
      </c>
      <c r="R37" s="60"/>
      <c r="S37" s="59" t="s">
        <v>208</v>
      </c>
      <c r="T37" s="18">
        <v>0</v>
      </c>
      <c r="U37" s="60"/>
      <c r="V37" s="59" t="s">
        <v>208</v>
      </c>
      <c r="W37" s="18">
        <v>0</v>
      </c>
      <c r="X37" s="60"/>
      <c r="Y37" s="59" t="s">
        <v>208</v>
      </c>
      <c r="Z37" s="18">
        <v>0</v>
      </c>
      <c r="AA37" s="40">
        <f t="shared" si="4"/>
        <v>3</v>
      </c>
      <c r="AB37" s="59" t="s">
        <v>208</v>
      </c>
      <c r="AC37" s="12">
        <f t="shared" si="1"/>
        <v>66323812</v>
      </c>
      <c r="AD37" s="41">
        <f t="shared" si="5"/>
        <v>15</v>
      </c>
      <c r="AE37" s="59" t="s">
        <v>208</v>
      </c>
      <c r="AF37" s="27">
        <f t="shared" si="13"/>
        <v>403188725</v>
      </c>
      <c r="AG37" s="22">
        <f t="shared" si="0"/>
        <v>0.41666666666666669</v>
      </c>
      <c r="AH37" s="23">
        <f t="shared" si="2"/>
        <v>0.33446976679236412</v>
      </c>
      <c r="AI37" s="12" t="s">
        <v>22</v>
      </c>
    </row>
    <row r="38" spans="2:35" s="26" customFormat="1" ht="33.75" x14ac:dyDescent="0.2">
      <c r="B38" s="2">
        <v>20</v>
      </c>
      <c r="C38" s="67"/>
      <c r="D38" s="21" t="s">
        <v>49</v>
      </c>
      <c r="E38" s="24" t="s">
        <v>132</v>
      </c>
      <c r="F38" s="75">
        <v>36</v>
      </c>
      <c r="G38" s="59" t="s">
        <v>208</v>
      </c>
      <c r="H38" s="18">
        <v>225273600</v>
      </c>
      <c r="I38" s="75">
        <v>12</v>
      </c>
      <c r="J38" s="59" t="s">
        <v>208</v>
      </c>
      <c r="K38" s="18">
        <v>63876700</v>
      </c>
      <c r="L38" s="75">
        <v>12</v>
      </c>
      <c r="M38" s="59" t="s">
        <v>208</v>
      </c>
      <c r="N38" s="18">
        <v>79990000</v>
      </c>
      <c r="O38" s="44">
        <v>3</v>
      </c>
      <c r="P38" s="59" t="s">
        <v>208</v>
      </c>
      <c r="Q38" s="18">
        <v>13200000</v>
      </c>
      <c r="R38" s="60"/>
      <c r="S38" s="59" t="s">
        <v>208</v>
      </c>
      <c r="T38" s="18">
        <v>0</v>
      </c>
      <c r="U38" s="60"/>
      <c r="V38" s="59" t="s">
        <v>208</v>
      </c>
      <c r="W38" s="18">
        <v>0</v>
      </c>
      <c r="X38" s="44"/>
      <c r="Y38" s="59" t="s">
        <v>208</v>
      </c>
      <c r="Z38" s="18">
        <v>0</v>
      </c>
      <c r="AA38" s="40">
        <f t="shared" si="4"/>
        <v>3</v>
      </c>
      <c r="AB38" s="59" t="s">
        <v>208</v>
      </c>
      <c r="AC38" s="12">
        <f t="shared" si="1"/>
        <v>13200000</v>
      </c>
      <c r="AD38" s="41">
        <f t="shared" si="5"/>
        <v>15</v>
      </c>
      <c r="AE38" s="59" t="s">
        <v>208</v>
      </c>
      <c r="AF38" s="27">
        <f t="shared" si="13"/>
        <v>77076700</v>
      </c>
      <c r="AG38" s="22">
        <f t="shared" si="0"/>
        <v>0.41666666666666669</v>
      </c>
      <c r="AH38" s="23">
        <f t="shared" si="2"/>
        <v>0.34214706028580355</v>
      </c>
      <c r="AI38" s="12" t="s">
        <v>22</v>
      </c>
    </row>
    <row r="39" spans="2:35" s="73" customFormat="1" ht="67.5" x14ac:dyDescent="0.2">
      <c r="B39" s="1">
        <v>7</v>
      </c>
      <c r="C39" s="67"/>
      <c r="D39" s="15" t="s">
        <v>50</v>
      </c>
      <c r="E39" s="16" t="s">
        <v>51</v>
      </c>
      <c r="F39" s="38">
        <v>300</v>
      </c>
      <c r="G39" s="76" t="s">
        <v>205</v>
      </c>
      <c r="H39" s="17">
        <v>2066262200</v>
      </c>
      <c r="I39" s="38">
        <v>100</v>
      </c>
      <c r="J39" s="76" t="s">
        <v>205</v>
      </c>
      <c r="K39" s="17">
        <f t="shared" ref="K39" si="14">SUM(K40:K43)</f>
        <v>634758981</v>
      </c>
      <c r="L39" s="38">
        <v>100</v>
      </c>
      <c r="M39" s="76" t="s">
        <v>205</v>
      </c>
      <c r="N39" s="17">
        <f>SUM(N40:N43)</f>
        <v>655804200</v>
      </c>
      <c r="O39" s="57">
        <v>25</v>
      </c>
      <c r="P39" s="76" t="s">
        <v>205</v>
      </c>
      <c r="Q39" s="17">
        <v>91650674</v>
      </c>
      <c r="R39" s="58"/>
      <c r="S39" s="76" t="s">
        <v>205</v>
      </c>
      <c r="T39" s="18">
        <v>0</v>
      </c>
      <c r="U39" s="58"/>
      <c r="V39" s="76" t="s">
        <v>205</v>
      </c>
      <c r="W39" s="18">
        <v>0</v>
      </c>
      <c r="X39" s="58"/>
      <c r="Y39" s="76" t="s">
        <v>205</v>
      </c>
      <c r="Z39" s="18">
        <v>0</v>
      </c>
      <c r="AA39" s="42">
        <f t="shared" si="4"/>
        <v>25</v>
      </c>
      <c r="AB39" s="76" t="s">
        <v>205</v>
      </c>
      <c r="AC39" s="3">
        <f t="shared" si="1"/>
        <v>91650674</v>
      </c>
      <c r="AD39" s="43">
        <f t="shared" si="5"/>
        <v>125</v>
      </c>
      <c r="AE39" s="76" t="s">
        <v>205</v>
      </c>
      <c r="AF39" s="47">
        <f t="shared" si="13"/>
        <v>726409655</v>
      </c>
      <c r="AG39" s="19">
        <f t="shared" si="0"/>
        <v>0.41666666666666669</v>
      </c>
      <c r="AH39" s="20">
        <f t="shared" si="2"/>
        <v>0.35155734591669924</v>
      </c>
      <c r="AI39" s="12" t="s">
        <v>22</v>
      </c>
    </row>
    <row r="40" spans="2:35" s="26" customFormat="1" ht="78.75" x14ac:dyDescent="0.2">
      <c r="B40" s="2">
        <v>21</v>
      </c>
      <c r="C40" s="67" t="s">
        <v>197</v>
      </c>
      <c r="D40" s="21" t="s">
        <v>52</v>
      </c>
      <c r="E40" s="24" t="s">
        <v>133</v>
      </c>
      <c r="F40" s="75">
        <v>75</v>
      </c>
      <c r="G40" s="59" t="s">
        <v>216</v>
      </c>
      <c r="H40" s="18">
        <v>1107446400</v>
      </c>
      <c r="I40" s="75">
        <v>25</v>
      </c>
      <c r="J40" s="59" t="s">
        <v>216</v>
      </c>
      <c r="K40" s="18">
        <v>337846231</v>
      </c>
      <c r="L40" s="75">
        <v>25</v>
      </c>
      <c r="M40" s="59" t="s">
        <v>216</v>
      </c>
      <c r="N40" s="18">
        <v>331698800</v>
      </c>
      <c r="O40" s="44">
        <v>25</v>
      </c>
      <c r="P40" s="59" t="s">
        <v>216</v>
      </c>
      <c r="Q40" s="18">
        <v>89230674</v>
      </c>
      <c r="R40" s="46"/>
      <c r="S40" s="59" t="s">
        <v>216</v>
      </c>
      <c r="T40" s="18">
        <v>0</v>
      </c>
      <c r="U40" s="46"/>
      <c r="V40" s="59" t="s">
        <v>216</v>
      </c>
      <c r="W40" s="18">
        <v>0</v>
      </c>
      <c r="X40" s="46"/>
      <c r="Y40" s="59" t="s">
        <v>216</v>
      </c>
      <c r="Z40" s="18">
        <v>0</v>
      </c>
      <c r="AA40" s="40">
        <f t="shared" si="4"/>
        <v>25</v>
      </c>
      <c r="AB40" s="59" t="s">
        <v>216</v>
      </c>
      <c r="AC40" s="12">
        <f t="shared" si="1"/>
        <v>89230674</v>
      </c>
      <c r="AD40" s="41">
        <f t="shared" si="5"/>
        <v>50</v>
      </c>
      <c r="AE40" s="59" t="s">
        <v>216</v>
      </c>
      <c r="AF40" s="27">
        <f t="shared" si="13"/>
        <v>427076905</v>
      </c>
      <c r="AG40" s="22">
        <f t="shared" si="0"/>
        <v>0.66666666666666663</v>
      </c>
      <c r="AH40" s="23">
        <f t="shared" si="2"/>
        <v>0.38564115157176004</v>
      </c>
      <c r="AI40" s="12" t="s">
        <v>22</v>
      </c>
    </row>
    <row r="41" spans="2:35" s="26" customFormat="1" ht="33.75" x14ac:dyDescent="0.2">
      <c r="B41" s="2">
        <v>22</v>
      </c>
      <c r="C41" s="67"/>
      <c r="D41" s="21" t="s">
        <v>53</v>
      </c>
      <c r="E41" s="24" t="s">
        <v>134</v>
      </c>
      <c r="F41" s="75">
        <v>60</v>
      </c>
      <c r="G41" s="59" t="s">
        <v>216</v>
      </c>
      <c r="H41" s="18">
        <v>189121800</v>
      </c>
      <c r="I41" s="75">
        <v>20</v>
      </c>
      <c r="J41" s="59" t="s">
        <v>216</v>
      </c>
      <c r="K41" s="18">
        <v>68294750</v>
      </c>
      <c r="L41" s="75">
        <v>20</v>
      </c>
      <c r="M41" s="59" t="s">
        <v>216</v>
      </c>
      <c r="N41" s="18">
        <v>59207400</v>
      </c>
      <c r="O41" s="44">
        <v>5</v>
      </c>
      <c r="P41" s="59" t="s">
        <v>216</v>
      </c>
      <c r="Q41" s="18">
        <v>2420000</v>
      </c>
      <c r="R41" s="59"/>
      <c r="S41" s="59" t="s">
        <v>216</v>
      </c>
      <c r="T41" s="18">
        <v>0</v>
      </c>
      <c r="U41" s="59"/>
      <c r="V41" s="59" t="s">
        <v>216</v>
      </c>
      <c r="W41" s="18">
        <v>0</v>
      </c>
      <c r="X41" s="59"/>
      <c r="Y41" s="59" t="s">
        <v>216</v>
      </c>
      <c r="Z41" s="18">
        <v>0</v>
      </c>
      <c r="AA41" s="40">
        <f t="shared" si="4"/>
        <v>5</v>
      </c>
      <c r="AB41" s="59" t="s">
        <v>216</v>
      </c>
      <c r="AC41" s="12">
        <f t="shared" si="1"/>
        <v>2420000</v>
      </c>
      <c r="AD41" s="41">
        <f t="shared" si="5"/>
        <v>25</v>
      </c>
      <c r="AE41" s="59" t="s">
        <v>216</v>
      </c>
      <c r="AF41" s="27">
        <f t="shared" si="13"/>
        <v>70714750</v>
      </c>
      <c r="AG41" s="22">
        <f t="shared" si="0"/>
        <v>0.41666666666666669</v>
      </c>
      <c r="AH41" s="23">
        <f t="shared" si="2"/>
        <v>0.37391115143785647</v>
      </c>
      <c r="AI41" s="12" t="s">
        <v>22</v>
      </c>
    </row>
    <row r="42" spans="2:35" s="26" customFormat="1" ht="45" x14ac:dyDescent="0.2">
      <c r="B42" s="2">
        <v>23</v>
      </c>
      <c r="C42" s="67"/>
      <c r="D42" s="21" t="s">
        <v>54</v>
      </c>
      <c r="E42" s="24" t="s">
        <v>135</v>
      </c>
      <c r="F42" s="75">
        <v>3</v>
      </c>
      <c r="G42" s="59" t="s">
        <v>216</v>
      </c>
      <c r="H42" s="18">
        <v>644384000</v>
      </c>
      <c r="I42" s="75">
        <v>1</v>
      </c>
      <c r="J42" s="59" t="s">
        <v>216</v>
      </c>
      <c r="K42" s="18">
        <v>197900000</v>
      </c>
      <c r="L42" s="75">
        <v>1</v>
      </c>
      <c r="M42" s="59" t="s">
        <v>216</v>
      </c>
      <c r="N42" s="18">
        <v>223128000</v>
      </c>
      <c r="O42" s="79">
        <v>0</v>
      </c>
      <c r="P42" s="59" t="s">
        <v>216</v>
      </c>
      <c r="Q42" s="18">
        <v>0</v>
      </c>
      <c r="R42" s="59"/>
      <c r="S42" s="59" t="s">
        <v>216</v>
      </c>
      <c r="T42" s="18">
        <v>0</v>
      </c>
      <c r="U42" s="59"/>
      <c r="V42" s="59" t="s">
        <v>216</v>
      </c>
      <c r="W42" s="18">
        <v>0</v>
      </c>
      <c r="X42" s="59"/>
      <c r="Y42" s="59" t="s">
        <v>216</v>
      </c>
      <c r="Z42" s="18">
        <v>0</v>
      </c>
      <c r="AA42" s="40">
        <f t="shared" si="4"/>
        <v>0</v>
      </c>
      <c r="AB42" s="59" t="s">
        <v>216</v>
      </c>
      <c r="AC42" s="12">
        <f t="shared" si="1"/>
        <v>0</v>
      </c>
      <c r="AD42" s="41">
        <f t="shared" si="5"/>
        <v>1</v>
      </c>
      <c r="AE42" s="59" t="s">
        <v>216</v>
      </c>
      <c r="AF42" s="27">
        <f t="shared" si="13"/>
        <v>197900000</v>
      </c>
      <c r="AG42" s="22">
        <f t="shared" si="0"/>
        <v>0.33333333333333331</v>
      </c>
      <c r="AH42" s="23">
        <f t="shared" si="2"/>
        <v>0.30711501216665837</v>
      </c>
      <c r="AI42" s="12" t="s">
        <v>22</v>
      </c>
    </row>
    <row r="43" spans="2:35" s="26" customFormat="1" ht="56.25" x14ac:dyDescent="0.2">
      <c r="B43" s="2">
        <v>24</v>
      </c>
      <c r="C43" s="67"/>
      <c r="D43" s="21" t="s">
        <v>55</v>
      </c>
      <c r="E43" s="24" t="s">
        <v>136</v>
      </c>
      <c r="F43" s="75">
        <v>3</v>
      </c>
      <c r="G43" s="59" t="s">
        <v>216</v>
      </c>
      <c r="H43" s="18">
        <v>125310000</v>
      </c>
      <c r="I43" s="75">
        <v>1</v>
      </c>
      <c r="J43" s="59" t="s">
        <v>216</v>
      </c>
      <c r="K43" s="18">
        <v>30718000</v>
      </c>
      <c r="L43" s="75">
        <v>1</v>
      </c>
      <c r="M43" s="59" t="s">
        <v>216</v>
      </c>
      <c r="N43" s="18">
        <v>41770000</v>
      </c>
      <c r="O43" s="44">
        <v>0</v>
      </c>
      <c r="P43" s="59" t="s">
        <v>216</v>
      </c>
      <c r="Q43" s="18">
        <v>0</v>
      </c>
      <c r="R43" s="59"/>
      <c r="S43" s="59" t="s">
        <v>216</v>
      </c>
      <c r="T43" s="18">
        <v>0</v>
      </c>
      <c r="U43" s="59"/>
      <c r="V43" s="59" t="s">
        <v>216</v>
      </c>
      <c r="W43" s="18">
        <v>0</v>
      </c>
      <c r="X43" s="59"/>
      <c r="Y43" s="59" t="s">
        <v>216</v>
      </c>
      <c r="Z43" s="18">
        <v>0</v>
      </c>
      <c r="AA43" s="40">
        <f t="shared" si="4"/>
        <v>0</v>
      </c>
      <c r="AB43" s="59" t="s">
        <v>216</v>
      </c>
      <c r="AC43" s="12">
        <f t="shared" si="1"/>
        <v>0</v>
      </c>
      <c r="AD43" s="41">
        <f t="shared" si="5"/>
        <v>1</v>
      </c>
      <c r="AE43" s="59" t="s">
        <v>216</v>
      </c>
      <c r="AF43" s="27">
        <f t="shared" si="13"/>
        <v>30718000</v>
      </c>
      <c r="AG43" s="22">
        <f t="shared" si="0"/>
        <v>0.33333333333333331</v>
      </c>
      <c r="AH43" s="23">
        <f t="shared" si="2"/>
        <v>0.24513606256483919</v>
      </c>
      <c r="AI43" s="12" t="s">
        <v>22</v>
      </c>
    </row>
    <row r="44" spans="2:35" s="26" customFormat="1" ht="26.25" customHeight="1" x14ac:dyDescent="0.2">
      <c r="B44" s="2"/>
      <c r="C44" s="80" t="s">
        <v>198</v>
      </c>
      <c r="D44" s="21"/>
      <c r="E44" s="16" t="s">
        <v>228</v>
      </c>
      <c r="F44" s="80" t="s">
        <v>230</v>
      </c>
      <c r="G44" s="80"/>
      <c r="H44" s="18"/>
      <c r="I44" s="80" t="s">
        <v>230</v>
      </c>
      <c r="J44" s="80"/>
      <c r="K44" s="18"/>
      <c r="L44" s="75"/>
      <c r="M44" s="59"/>
      <c r="N44" s="18"/>
      <c r="O44" s="44"/>
      <c r="P44" s="59"/>
      <c r="Q44" s="18"/>
      <c r="R44" s="59"/>
      <c r="S44" s="59"/>
      <c r="T44" s="18"/>
      <c r="U44" s="66"/>
      <c r="V44" s="66"/>
      <c r="W44" s="18"/>
      <c r="X44" s="66"/>
      <c r="Y44" s="66"/>
      <c r="Z44" s="18"/>
      <c r="AA44" s="40"/>
      <c r="AB44" s="59"/>
      <c r="AC44" s="12"/>
      <c r="AD44" s="41"/>
      <c r="AE44" s="59"/>
      <c r="AF44" s="27"/>
      <c r="AG44" s="22"/>
      <c r="AH44" s="23"/>
      <c r="AI44" s="12"/>
    </row>
    <row r="45" spans="2:35" s="73" customFormat="1" ht="51.75" customHeight="1" x14ac:dyDescent="0.2">
      <c r="B45" s="1" t="s">
        <v>7</v>
      </c>
      <c r="C45" s="80"/>
      <c r="D45" s="15" t="s">
        <v>57</v>
      </c>
      <c r="E45" s="16" t="s">
        <v>58</v>
      </c>
      <c r="F45" s="81" t="s">
        <v>202</v>
      </c>
      <c r="G45" s="82" t="s">
        <v>204</v>
      </c>
      <c r="H45" s="17">
        <v>40862928251</v>
      </c>
      <c r="I45" s="37">
        <v>71.739999999999995</v>
      </c>
      <c r="J45" s="82" t="s">
        <v>204</v>
      </c>
      <c r="K45" s="17">
        <f t="shared" ref="K45" si="15">K46+K59+K67+K78</f>
        <v>4835156910</v>
      </c>
      <c r="L45" s="81" t="s">
        <v>218</v>
      </c>
      <c r="M45" s="82" t="s">
        <v>204</v>
      </c>
      <c r="N45" s="17">
        <f>N46+N59+N67+N78</f>
        <v>15265593728</v>
      </c>
      <c r="O45" s="83" t="s">
        <v>14</v>
      </c>
      <c r="P45" s="82" t="s">
        <v>204</v>
      </c>
      <c r="Q45" s="17">
        <f>Q46+Q59+Q67+Q78</f>
        <v>1020997236</v>
      </c>
      <c r="R45" s="13"/>
      <c r="S45" s="82" t="s">
        <v>204</v>
      </c>
      <c r="T45" s="18">
        <v>0</v>
      </c>
      <c r="U45" s="13"/>
      <c r="V45" s="82" t="s">
        <v>204</v>
      </c>
      <c r="W45" s="18">
        <v>0</v>
      </c>
      <c r="X45" s="13"/>
      <c r="Y45" s="82" t="s">
        <v>204</v>
      </c>
      <c r="Z45" s="18">
        <v>0</v>
      </c>
      <c r="AA45" s="37">
        <v>71.739999999999995</v>
      </c>
      <c r="AB45" s="82" t="s">
        <v>204</v>
      </c>
      <c r="AC45" s="3">
        <f t="shared" ref="AC45:AC77" si="16">Q45+T45+W45+Z45</f>
        <v>1020997236</v>
      </c>
      <c r="AD45" s="37">
        <v>71.739999999999995</v>
      </c>
      <c r="AE45" s="82" t="s">
        <v>204</v>
      </c>
      <c r="AF45" s="48">
        <f>SUM(AC45,K45)</f>
        <v>5856154146</v>
      </c>
      <c r="AG45" s="19">
        <f t="shared" ref="AG45:AG79" si="17">AD45/F45</f>
        <v>1.0248571428571427</v>
      </c>
      <c r="AH45" s="20">
        <f t="shared" ref="AH45:AH79" si="18">AF45/H45</f>
        <v>0.14331215105360659</v>
      </c>
      <c r="AI45" s="28" t="s">
        <v>60</v>
      </c>
    </row>
    <row r="46" spans="2:35" s="73" customFormat="1" ht="45" x14ac:dyDescent="0.2">
      <c r="B46" s="1">
        <v>8</v>
      </c>
      <c r="C46" s="80"/>
      <c r="D46" s="15" t="s">
        <v>59</v>
      </c>
      <c r="E46" s="16" t="s">
        <v>174</v>
      </c>
      <c r="F46" s="38">
        <v>300</v>
      </c>
      <c r="G46" s="76" t="s">
        <v>205</v>
      </c>
      <c r="H46" s="17">
        <v>7708726251</v>
      </c>
      <c r="I46" s="38">
        <v>100</v>
      </c>
      <c r="J46" s="76" t="s">
        <v>205</v>
      </c>
      <c r="K46" s="17">
        <f t="shared" ref="K46" si="19">SUM(K47:K58)</f>
        <v>1964505104</v>
      </c>
      <c r="L46" s="38">
        <v>100</v>
      </c>
      <c r="M46" s="76" t="s">
        <v>205</v>
      </c>
      <c r="N46" s="17">
        <f>SUM(N47:N58)</f>
        <v>2526400000</v>
      </c>
      <c r="O46" s="84" t="s">
        <v>220</v>
      </c>
      <c r="P46" s="76" t="s">
        <v>205</v>
      </c>
      <c r="Q46" s="17">
        <f>SUM(Q47:Q58)</f>
        <v>310850528</v>
      </c>
      <c r="R46" s="13"/>
      <c r="S46" s="76" t="s">
        <v>205</v>
      </c>
      <c r="T46" s="18">
        <v>0</v>
      </c>
      <c r="U46" s="13"/>
      <c r="V46" s="76" t="s">
        <v>205</v>
      </c>
      <c r="W46" s="18">
        <v>0</v>
      </c>
      <c r="X46" s="13"/>
      <c r="Y46" s="76" t="s">
        <v>205</v>
      </c>
      <c r="Z46" s="18">
        <v>0</v>
      </c>
      <c r="AA46" s="42">
        <f t="shared" si="4"/>
        <v>25</v>
      </c>
      <c r="AB46" s="76" t="s">
        <v>205</v>
      </c>
      <c r="AC46" s="3">
        <f t="shared" si="16"/>
        <v>310850528</v>
      </c>
      <c r="AD46" s="43">
        <f t="shared" si="5"/>
        <v>125</v>
      </c>
      <c r="AE46" s="76" t="s">
        <v>205</v>
      </c>
      <c r="AF46" s="29"/>
      <c r="AG46" s="19">
        <f t="shared" si="17"/>
        <v>0.41666666666666669</v>
      </c>
      <c r="AH46" s="20">
        <f t="shared" si="18"/>
        <v>0</v>
      </c>
      <c r="AI46" s="28" t="s">
        <v>60</v>
      </c>
    </row>
    <row r="47" spans="2:35" s="26" customFormat="1" ht="33.75" x14ac:dyDescent="0.2">
      <c r="B47" s="2">
        <v>25</v>
      </c>
      <c r="C47" s="80"/>
      <c r="D47" s="21" t="s">
        <v>61</v>
      </c>
      <c r="E47" s="24" t="s">
        <v>175</v>
      </c>
      <c r="F47" s="75">
        <v>6</v>
      </c>
      <c r="G47" s="59" t="s">
        <v>206</v>
      </c>
      <c r="H47" s="18">
        <v>3807197978</v>
      </c>
      <c r="I47" s="75">
        <v>2</v>
      </c>
      <c r="J47" s="59" t="s">
        <v>206</v>
      </c>
      <c r="K47" s="18">
        <v>1078483344</v>
      </c>
      <c r="L47" s="75">
        <v>2</v>
      </c>
      <c r="M47" s="59" t="s">
        <v>206</v>
      </c>
      <c r="N47" s="18">
        <v>1216782919</v>
      </c>
      <c r="O47" s="44">
        <v>1</v>
      </c>
      <c r="P47" s="59" t="s">
        <v>206</v>
      </c>
      <c r="Q47" s="18">
        <v>123392618</v>
      </c>
      <c r="R47" s="59"/>
      <c r="S47" s="59" t="s">
        <v>206</v>
      </c>
      <c r="T47" s="18">
        <v>0</v>
      </c>
      <c r="U47" s="59"/>
      <c r="V47" s="59" t="s">
        <v>206</v>
      </c>
      <c r="W47" s="18">
        <v>0</v>
      </c>
      <c r="X47" s="59"/>
      <c r="Y47" s="59" t="s">
        <v>206</v>
      </c>
      <c r="Z47" s="18">
        <v>0</v>
      </c>
      <c r="AA47" s="40">
        <f t="shared" si="4"/>
        <v>1</v>
      </c>
      <c r="AB47" s="59" t="s">
        <v>206</v>
      </c>
      <c r="AC47" s="12">
        <f t="shared" si="16"/>
        <v>123392618</v>
      </c>
      <c r="AD47" s="41">
        <f t="shared" si="5"/>
        <v>3</v>
      </c>
      <c r="AE47" s="59" t="s">
        <v>206</v>
      </c>
      <c r="AF47" s="30"/>
      <c r="AG47" s="22">
        <f t="shared" si="17"/>
        <v>0.5</v>
      </c>
      <c r="AH47" s="23">
        <f t="shared" si="18"/>
        <v>0</v>
      </c>
      <c r="AI47" s="28" t="s">
        <v>60</v>
      </c>
    </row>
    <row r="48" spans="2:35" s="26" customFormat="1" ht="45" x14ac:dyDescent="0.2">
      <c r="B48" s="2">
        <v>26</v>
      </c>
      <c r="C48" s="80"/>
      <c r="D48" s="21" t="s">
        <v>62</v>
      </c>
      <c r="E48" s="24" t="s">
        <v>176</v>
      </c>
      <c r="F48" s="75">
        <v>6</v>
      </c>
      <c r="G48" s="59" t="s">
        <v>206</v>
      </c>
      <c r="H48" s="18">
        <v>685945094</v>
      </c>
      <c r="I48" s="75">
        <v>2</v>
      </c>
      <c r="J48" s="59" t="s">
        <v>206</v>
      </c>
      <c r="K48" s="18">
        <v>171027100</v>
      </c>
      <c r="L48" s="75">
        <v>2</v>
      </c>
      <c r="M48" s="59" t="s">
        <v>206</v>
      </c>
      <c r="N48" s="18">
        <v>219429621</v>
      </c>
      <c r="O48" s="44">
        <v>1</v>
      </c>
      <c r="P48" s="59" t="s">
        <v>206</v>
      </c>
      <c r="Q48" s="18">
        <v>0</v>
      </c>
      <c r="R48" s="59"/>
      <c r="S48" s="59" t="s">
        <v>206</v>
      </c>
      <c r="T48" s="18">
        <v>0</v>
      </c>
      <c r="U48" s="59"/>
      <c r="V48" s="59" t="s">
        <v>206</v>
      </c>
      <c r="W48" s="18">
        <v>0</v>
      </c>
      <c r="X48" s="59"/>
      <c r="Y48" s="59" t="s">
        <v>206</v>
      </c>
      <c r="Z48" s="18">
        <v>0</v>
      </c>
      <c r="AA48" s="40">
        <f t="shared" si="4"/>
        <v>1</v>
      </c>
      <c r="AB48" s="59" t="s">
        <v>206</v>
      </c>
      <c r="AC48" s="12">
        <f t="shared" si="16"/>
        <v>0</v>
      </c>
      <c r="AD48" s="41">
        <f t="shared" si="5"/>
        <v>3</v>
      </c>
      <c r="AE48" s="59" t="s">
        <v>206</v>
      </c>
      <c r="AF48" s="30"/>
      <c r="AG48" s="22">
        <f t="shared" si="17"/>
        <v>0.5</v>
      </c>
      <c r="AH48" s="23">
        <f t="shared" si="18"/>
        <v>0</v>
      </c>
      <c r="AI48" s="28" t="s">
        <v>60</v>
      </c>
    </row>
    <row r="49" spans="2:36" s="26" customFormat="1" ht="45" x14ac:dyDescent="0.2">
      <c r="B49" s="2">
        <v>27</v>
      </c>
      <c r="C49" s="80"/>
      <c r="D49" s="21" t="s">
        <v>63</v>
      </c>
      <c r="E49" s="24" t="s">
        <v>137</v>
      </c>
      <c r="F49" s="75">
        <f>39*3</f>
        <v>117</v>
      </c>
      <c r="G49" s="59" t="s">
        <v>206</v>
      </c>
      <c r="H49" s="18">
        <v>37842473</v>
      </c>
      <c r="I49" s="75">
        <v>39</v>
      </c>
      <c r="J49" s="59" t="s">
        <v>206</v>
      </c>
      <c r="K49" s="18">
        <v>10120960</v>
      </c>
      <c r="L49" s="75">
        <v>39</v>
      </c>
      <c r="M49" s="59" t="s">
        <v>206</v>
      </c>
      <c r="N49" s="18">
        <v>13392085</v>
      </c>
      <c r="O49" s="44">
        <v>30</v>
      </c>
      <c r="P49" s="59" t="s">
        <v>206</v>
      </c>
      <c r="Q49" s="18">
        <v>0</v>
      </c>
      <c r="R49" s="49"/>
      <c r="S49" s="59" t="s">
        <v>206</v>
      </c>
      <c r="T49" s="18">
        <v>0</v>
      </c>
      <c r="U49" s="49"/>
      <c r="V49" s="59" t="s">
        <v>206</v>
      </c>
      <c r="W49" s="18">
        <v>0</v>
      </c>
      <c r="X49" s="49"/>
      <c r="Y49" s="59" t="s">
        <v>206</v>
      </c>
      <c r="Z49" s="18">
        <v>0</v>
      </c>
      <c r="AA49" s="40">
        <f t="shared" si="4"/>
        <v>30</v>
      </c>
      <c r="AB49" s="59" t="s">
        <v>206</v>
      </c>
      <c r="AC49" s="12">
        <f t="shared" si="16"/>
        <v>0</v>
      </c>
      <c r="AD49" s="41">
        <f t="shared" si="5"/>
        <v>69</v>
      </c>
      <c r="AE49" s="59" t="s">
        <v>206</v>
      </c>
      <c r="AF49" s="31">
        <f>SUM(AC49,K49)</f>
        <v>10120960</v>
      </c>
      <c r="AG49" s="22">
        <f t="shared" si="17"/>
        <v>0.58974358974358976</v>
      </c>
      <c r="AH49" s="23">
        <f t="shared" si="18"/>
        <v>0.26744975150011996</v>
      </c>
      <c r="AI49" s="28" t="s">
        <v>60</v>
      </c>
    </row>
    <row r="50" spans="2:36" s="26" customFormat="1" ht="45" x14ac:dyDescent="0.2">
      <c r="B50" s="2">
        <v>28</v>
      </c>
      <c r="C50" s="80"/>
      <c r="D50" s="21" t="s">
        <v>64</v>
      </c>
      <c r="E50" s="24" t="s">
        <v>138</v>
      </c>
      <c r="F50" s="75">
        <v>117</v>
      </c>
      <c r="G50" s="59" t="s">
        <v>206</v>
      </c>
      <c r="H50" s="18">
        <v>37837084</v>
      </c>
      <c r="I50" s="75">
        <v>39</v>
      </c>
      <c r="J50" s="59" t="s">
        <v>206</v>
      </c>
      <c r="K50" s="18">
        <v>7717450</v>
      </c>
      <c r="L50" s="75">
        <v>39</v>
      </c>
      <c r="M50" s="59" t="s">
        <v>206</v>
      </c>
      <c r="N50" s="18">
        <v>14416410</v>
      </c>
      <c r="O50" s="18">
        <v>0</v>
      </c>
      <c r="P50" s="59" t="s">
        <v>206</v>
      </c>
      <c r="Q50" s="18">
        <v>0</v>
      </c>
      <c r="R50" s="49"/>
      <c r="S50" s="59" t="s">
        <v>206</v>
      </c>
      <c r="T50" s="18">
        <v>0</v>
      </c>
      <c r="U50" s="49"/>
      <c r="V50" s="59" t="s">
        <v>206</v>
      </c>
      <c r="W50" s="18">
        <v>0</v>
      </c>
      <c r="X50" s="49"/>
      <c r="Y50" s="59" t="s">
        <v>206</v>
      </c>
      <c r="Z50" s="18">
        <v>0</v>
      </c>
      <c r="AA50" s="40">
        <f t="shared" si="4"/>
        <v>0</v>
      </c>
      <c r="AB50" s="59" t="s">
        <v>206</v>
      </c>
      <c r="AC50" s="12">
        <f t="shared" si="16"/>
        <v>0</v>
      </c>
      <c r="AD50" s="41">
        <f t="shared" si="5"/>
        <v>39</v>
      </c>
      <c r="AE50" s="59" t="s">
        <v>206</v>
      </c>
      <c r="AF50" s="31">
        <f>SUM(AC50,K50)</f>
        <v>7717450</v>
      </c>
      <c r="AG50" s="22">
        <f t="shared" si="17"/>
        <v>0.33333333333333331</v>
      </c>
      <c r="AH50" s="23">
        <f t="shared" si="18"/>
        <v>0.20396524214180986</v>
      </c>
      <c r="AI50" s="28" t="s">
        <v>60</v>
      </c>
    </row>
    <row r="51" spans="2:36" s="26" customFormat="1" ht="33.75" x14ac:dyDescent="0.2">
      <c r="B51" s="2">
        <v>29</v>
      </c>
      <c r="C51" s="80"/>
      <c r="D51" s="21" t="s">
        <v>65</v>
      </c>
      <c r="E51" s="24" t="s">
        <v>177</v>
      </c>
      <c r="F51" s="75">
        <v>117</v>
      </c>
      <c r="G51" s="59" t="s">
        <v>206</v>
      </c>
      <c r="H51" s="18">
        <v>36039758</v>
      </c>
      <c r="I51" s="75">
        <v>39</v>
      </c>
      <c r="J51" s="59" t="s">
        <v>206</v>
      </c>
      <c r="K51" s="18">
        <v>7826300</v>
      </c>
      <c r="L51" s="75">
        <v>39</v>
      </c>
      <c r="M51" s="59" t="s">
        <v>206</v>
      </c>
      <c r="N51" s="18">
        <v>13569950</v>
      </c>
      <c r="O51" s="44">
        <v>20</v>
      </c>
      <c r="P51" s="59" t="s">
        <v>206</v>
      </c>
      <c r="Q51" s="18">
        <v>0</v>
      </c>
      <c r="R51" s="50"/>
      <c r="S51" s="59" t="s">
        <v>206</v>
      </c>
      <c r="T51" s="18">
        <v>0</v>
      </c>
      <c r="U51" s="50"/>
      <c r="V51" s="59" t="s">
        <v>206</v>
      </c>
      <c r="W51" s="18">
        <v>0</v>
      </c>
      <c r="X51" s="44"/>
      <c r="Y51" s="59" t="s">
        <v>206</v>
      </c>
      <c r="Z51" s="18">
        <v>0</v>
      </c>
      <c r="AA51" s="40">
        <f t="shared" si="4"/>
        <v>20</v>
      </c>
      <c r="AB51" s="59" t="s">
        <v>206</v>
      </c>
      <c r="AC51" s="12">
        <f t="shared" si="16"/>
        <v>0</v>
      </c>
      <c r="AD51" s="41">
        <f t="shared" si="5"/>
        <v>59</v>
      </c>
      <c r="AE51" s="59" t="s">
        <v>206</v>
      </c>
      <c r="AF51" s="31">
        <f>SUM(AC51,K51)</f>
        <v>7826300</v>
      </c>
      <c r="AG51" s="22">
        <f t="shared" si="17"/>
        <v>0.50427350427350426</v>
      </c>
      <c r="AH51" s="23">
        <f t="shared" si="18"/>
        <v>0.21715739600693212</v>
      </c>
      <c r="AI51" s="28" t="s">
        <v>60</v>
      </c>
    </row>
    <row r="52" spans="2:36" s="26" customFormat="1" ht="45" x14ac:dyDescent="0.2">
      <c r="B52" s="2">
        <v>30</v>
      </c>
      <c r="C52" s="80"/>
      <c r="D52" s="21" t="s">
        <v>66</v>
      </c>
      <c r="E52" s="24" t="s">
        <v>178</v>
      </c>
      <c r="F52" s="75">
        <v>117</v>
      </c>
      <c r="G52" s="59" t="s">
        <v>206</v>
      </c>
      <c r="H52" s="18">
        <v>35611758</v>
      </c>
      <c r="I52" s="75">
        <v>39</v>
      </c>
      <c r="J52" s="59" t="s">
        <v>206</v>
      </c>
      <c r="K52" s="18">
        <v>7362000</v>
      </c>
      <c r="L52" s="75">
        <v>39</v>
      </c>
      <c r="M52" s="59" t="s">
        <v>206</v>
      </c>
      <c r="N52" s="18">
        <v>13355950</v>
      </c>
      <c r="O52" s="44">
        <v>0</v>
      </c>
      <c r="P52" s="59" t="s">
        <v>206</v>
      </c>
      <c r="Q52" s="18">
        <v>0</v>
      </c>
      <c r="R52" s="50"/>
      <c r="S52" s="59" t="s">
        <v>206</v>
      </c>
      <c r="T52" s="18">
        <v>0</v>
      </c>
      <c r="U52" s="44"/>
      <c r="V52" s="59" t="s">
        <v>206</v>
      </c>
      <c r="W52" s="18">
        <v>0</v>
      </c>
      <c r="X52" s="44"/>
      <c r="Y52" s="59" t="s">
        <v>206</v>
      </c>
      <c r="Z52" s="18">
        <v>0</v>
      </c>
      <c r="AA52" s="40">
        <f t="shared" si="4"/>
        <v>0</v>
      </c>
      <c r="AB52" s="59" t="s">
        <v>206</v>
      </c>
      <c r="AC52" s="12">
        <f t="shared" si="16"/>
        <v>0</v>
      </c>
      <c r="AD52" s="41">
        <f t="shared" si="5"/>
        <v>39</v>
      </c>
      <c r="AE52" s="59" t="s">
        <v>206</v>
      </c>
      <c r="AF52" s="31">
        <f t="shared" ref="AF52:AF62" si="20">SUM(AC52,K52)</f>
        <v>7362000</v>
      </c>
      <c r="AG52" s="22">
        <f t="shared" si="17"/>
        <v>0.33333333333333331</v>
      </c>
      <c r="AH52" s="23">
        <f t="shared" si="18"/>
        <v>0.20672947401248767</v>
      </c>
      <c r="AI52" s="28" t="s">
        <v>60</v>
      </c>
    </row>
    <row r="53" spans="2:36" s="26" customFormat="1" ht="78.75" x14ac:dyDescent="0.2">
      <c r="B53" s="2">
        <v>31</v>
      </c>
      <c r="C53" s="80"/>
      <c r="D53" s="21" t="s">
        <v>67</v>
      </c>
      <c r="E53" s="24" t="s">
        <v>179</v>
      </c>
      <c r="F53" s="75">
        <v>6</v>
      </c>
      <c r="G53" s="59" t="s">
        <v>206</v>
      </c>
      <c r="H53" s="18">
        <v>1187934515</v>
      </c>
      <c r="I53" s="75">
        <v>2</v>
      </c>
      <c r="J53" s="59" t="s">
        <v>206</v>
      </c>
      <c r="K53" s="18">
        <v>206840674</v>
      </c>
      <c r="L53" s="75">
        <v>2</v>
      </c>
      <c r="M53" s="59" t="s">
        <v>206</v>
      </c>
      <c r="N53" s="18">
        <v>433708340</v>
      </c>
      <c r="O53" s="44">
        <v>1</v>
      </c>
      <c r="P53" s="59" t="s">
        <v>206</v>
      </c>
      <c r="Q53" s="18">
        <v>99888774</v>
      </c>
      <c r="R53" s="50"/>
      <c r="S53" s="59" t="s">
        <v>206</v>
      </c>
      <c r="T53" s="18">
        <v>0</v>
      </c>
      <c r="U53" s="44"/>
      <c r="V53" s="59" t="s">
        <v>206</v>
      </c>
      <c r="W53" s="18">
        <v>0</v>
      </c>
      <c r="X53" s="44"/>
      <c r="Y53" s="59" t="s">
        <v>206</v>
      </c>
      <c r="Z53" s="18">
        <v>0</v>
      </c>
      <c r="AA53" s="40">
        <f t="shared" si="4"/>
        <v>1</v>
      </c>
      <c r="AB53" s="59" t="s">
        <v>206</v>
      </c>
      <c r="AC53" s="12">
        <f t="shared" si="16"/>
        <v>99888774</v>
      </c>
      <c r="AD53" s="41">
        <f t="shared" si="5"/>
        <v>3</v>
      </c>
      <c r="AE53" s="59" t="s">
        <v>206</v>
      </c>
      <c r="AF53" s="31">
        <f t="shared" si="20"/>
        <v>306729448</v>
      </c>
      <c r="AG53" s="22">
        <f t="shared" si="17"/>
        <v>0.5</v>
      </c>
      <c r="AH53" s="23">
        <f t="shared" si="18"/>
        <v>0.25820400377877734</v>
      </c>
      <c r="AI53" s="28" t="s">
        <v>60</v>
      </c>
    </row>
    <row r="54" spans="2:36" s="26" customFormat="1" ht="90" x14ac:dyDescent="0.2">
      <c r="B54" s="2">
        <v>32</v>
      </c>
      <c r="C54" s="80"/>
      <c r="D54" s="21" t="s">
        <v>68</v>
      </c>
      <c r="E54" s="24" t="s">
        <v>180</v>
      </c>
      <c r="F54" s="75">
        <v>6</v>
      </c>
      <c r="G54" s="59" t="s">
        <v>206</v>
      </c>
      <c r="H54" s="18">
        <v>926748850</v>
      </c>
      <c r="I54" s="75">
        <v>2</v>
      </c>
      <c r="J54" s="59" t="s">
        <v>206</v>
      </c>
      <c r="K54" s="18">
        <v>206787023</v>
      </c>
      <c r="L54" s="75">
        <v>2</v>
      </c>
      <c r="M54" s="59" t="s">
        <v>206</v>
      </c>
      <c r="N54" s="18">
        <v>326448950</v>
      </c>
      <c r="O54" s="44">
        <v>0</v>
      </c>
      <c r="P54" s="59" t="s">
        <v>206</v>
      </c>
      <c r="Q54" s="18">
        <v>0</v>
      </c>
      <c r="R54" s="50"/>
      <c r="S54" s="59" t="s">
        <v>206</v>
      </c>
      <c r="T54" s="18">
        <v>0</v>
      </c>
      <c r="U54" s="44"/>
      <c r="V54" s="59" t="s">
        <v>206</v>
      </c>
      <c r="W54" s="18">
        <v>0</v>
      </c>
      <c r="X54" s="44"/>
      <c r="Y54" s="59" t="s">
        <v>206</v>
      </c>
      <c r="Z54" s="18">
        <v>0</v>
      </c>
      <c r="AA54" s="40">
        <f t="shared" si="4"/>
        <v>0</v>
      </c>
      <c r="AB54" s="59" t="s">
        <v>206</v>
      </c>
      <c r="AC54" s="12">
        <f t="shared" si="16"/>
        <v>0</v>
      </c>
      <c r="AD54" s="41">
        <f t="shared" si="5"/>
        <v>2</v>
      </c>
      <c r="AE54" s="59" t="s">
        <v>206</v>
      </c>
      <c r="AF54" s="31">
        <f t="shared" si="20"/>
        <v>206787023</v>
      </c>
      <c r="AG54" s="22">
        <f t="shared" si="17"/>
        <v>0.33333333333333331</v>
      </c>
      <c r="AH54" s="23">
        <f t="shared" si="18"/>
        <v>0.22313167477898677</v>
      </c>
      <c r="AI54" s="28" t="s">
        <v>60</v>
      </c>
    </row>
    <row r="55" spans="2:36" s="26" customFormat="1" ht="58.5" customHeight="1" x14ac:dyDescent="0.2">
      <c r="B55" s="2">
        <v>33</v>
      </c>
      <c r="C55" s="80"/>
      <c r="D55" s="21" t="s">
        <v>69</v>
      </c>
      <c r="E55" s="24" t="s">
        <v>139</v>
      </c>
      <c r="F55" s="44">
        <v>12</v>
      </c>
      <c r="G55" s="59" t="s">
        <v>206</v>
      </c>
      <c r="H55" s="18">
        <v>310508928</v>
      </c>
      <c r="I55" s="75">
        <v>4</v>
      </c>
      <c r="J55" s="59" t="s">
        <v>206</v>
      </c>
      <c r="K55" s="18">
        <v>78853382</v>
      </c>
      <c r="L55" s="75">
        <v>4</v>
      </c>
      <c r="M55" s="59" t="s">
        <v>206</v>
      </c>
      <c r="N55" s="18">
        <v>106378710</v>
      </c>
      <c r="O55" s="44">
        <v>1</v>
      </c>
      <c r="P55" s="59" t="s">
        <v>206</v>
      </c>
      <c r="Q55" s="18">
        <v>46528650</v>
      </c>
      <c r="R55" s="50"/>
      <c r="S55" s="59" t="s">
        <v>206</v>
      </c>
      <c r="T55" s="18">
        <v>0</v>
      </c>
      <c r="U55" s="44"/>
      <c r="V55" s="59" t="s">
        <v>206</v>
      </c>
      <c r="W55" s="18">
        <v>0</v>
      </c>
      <c r="X55" s="44"/>
      <c r="Y55" s="59" t="s">
        <v>206</v>
      </c>
      <c r="Z55" s="18">
        <v>0</v>
      </c>
      <c r="AA55" s="40">
        <f t="shared" si="4"/>
        <v>1</v>
      </c>
      <c r="AB55" s="59" t="s">
        <v>206</v>
      </c>
      <c r="AC55" s="12">
        <f t="shared" si="16"/>
        <v>46528650</v>
      </c>
      <c r="AD55" s="41">
        <f t="shared" si="5"/>
        <v>5</v>
      </c>
      <c r="AE55" s="59" t="s">
        <v>206</v>
      </c>
      <c r="AF55" s="31">
        <f t="shared" si="20"/>
        <v>125382032</v>
      </c>
      <c r="AG55" s="22">
        <f t="shared" si="17"/>
        <v>0.41666666666666669</v>
      </c>
      <c r="AH55" s="23">
        <f t="shared" si="18"/>
        <v>0.40379525576797587</v>
      </c>
      <c r="AI55" s="28" t="s">
        <v>60</v>
      </c>
    </row>
    <row r="56" spans="2:36" s="26" customFormat="1" ht="45" x14ac:dyDescent="0.2">
      <c r="B56" s="2">
        <v>34</v>
      </c>
      <c r="C56" s="80"/>
      <c r="D56" s="21" t="s">
        <v>70</v>
      </c>
      <c r="E56" s="24" t="s">
        <v>181</v>
      </c>
      <c r="F56" s="75">
        <v>12</v>
      </c>
      <c r="G56" s="59" t="s">
        <v>206</v>
      </c>
      <c r="H56" s="18">
        <v>267546104</v>
      </c>
      <c r="I56" s="75">
        <v>4</v>
      </c>
      <c r="J56" s="59" t="s">
        <v>206</v>
      </c>
      <c r="K56" s="18">
        <v>65849468</v>
      </c>
      <c r="L56" s="75">
        <v>4</v>
      </c>
      <c r="M56" s="59" t="s">
        <v>206</v>
      </c>
      <c r="N56" s="18">
        <v>88583675</v>
      </c>
      <c r="O56" s="44">
        <v>1</v>
      </c>
      <c r="P56" s="59" t="s">
        <v>206</v>
      </c>
      <c r="Q56" s="18">
        <v>8061780</v>
      </c>
      <c r="R56" s="50"/>
      <c r="S56" s="59" t="s">
        <v>206</v>
      </c>
      <c r="T56" s="18">
        <v>0</v>
      </c>
      <c r="U56" s="44"/>
      <c r="V56" s="59" t="s">
        <v>206</v>
      </c>
      <c r="W56" s="18">
        <v>0</v>
      </c>
      <c r="X56" s="44"/>
      <c r="Y56" s="59" t="s">
        <v>206</v>
      </c>
      <c r="Z56" s="18">
        <v>0</v>
      </c>
      <c r="AA56" s="40">
        <f t="shared" si="4"/>
        <v>1</v>
      </c>
      <c r="AB56" s="59" t="s">
        <v>206</v>
      </c>
      <c r="AC56" s="12">
        <f t="shared" si="16"/>
        <v>8061780</v>
      </c>
      <c r="AD56" s="41">
        <f t="shared" si="5"/>
        <v>5</v>
      </c>
      <c r="AE56" s="59" t="s">
        <v>206</v>
      </c>
      <c r="AF56" s="31">
        <f t="shared" si="20"/>
        <v>73911248</v>
      </c>
      <c r="AG56" s="22">
        <f t="shared" si="17"/>
        <v>0.41666666666666669</v>
      </c>
      <c r="AH56" s="23">
        <f t="shared" si="18"/>
        <v>0.2762561177119589</v>
      </c>
      <c r="AI56" s="28" t="s">
        <v>60</v>
      </c>
    </row>
    <row r="57" spans="2:36" s="85" customFormat="1" ht="45" x14ac:dyDescent="0.2">
      <c r="B57" s="2">
        <v>35</v>
      </c>
      <c r="C57" s="80"/>
      <c r="D57" s="21" t="s">
        <v>71</v>
      </c>
      <c r="E57" s="24" t="s">
        <v>182</v>
      </c>
      <c r="F57" s="75">
        <v>30</v>
      </c>
      <c r="G57" s="59" t="s">
        <v>206</v>
      </c>
      <c r="H57" s="18">
        <v>288610110</v>
      </c>
      <c r="I57" s="75">
        <v>12</v>
      </c>
      <c r="J57" s="59" t="s">
        <v>206</v>
      </c>
      <c r="K57" s="18">
        <v>113766153</v>
      </c>
      <c r="L57" s="75">
        <v>12</v>
      </c>
      <c r="M57" s="59" t="s">
        <v>206</v>
      </c>
      <c r="N57" s="18">
        <v>65370815</v>
      </c>
      <c r="O57" s="44">
        <v>5</v>
      </c>
      <c r="P57" s="59" t="s">
        <v>206</v>
      </c>
      <c r="Q57" s="18">
        <v>32978706</v>
      </c>
      <c r="R57" s="50"/>
      <c r="S57" s="59" t="s">
        <v>206</v>
      </c>
      <c r="T57" s="18">
        <v>0</v>
      </c>
      <c r="U57" s="44"/>
      <c r="V57" s="59" t="s">
        <v>206</v>
      </c>
      <c r="W57" s="18">
        <v>0</v>
      </c>
      <c r="X57" s="44"/>
      <c r="Y57" s="59" t="s">
        <v>206</v>
      </c>
      <c r="Z57" s="18">
        <v>0</v>
      </c>
      <c r="AA57" s="40">
        <f t="shared" si="4"/>
        <v>5</v>
      </c>
      <c r="AB57" s="59" t="s">
        <v>206</v>
      </c>
      <c r="AC57" s="12">
        <f t="shared" si="16"/>
        <v>32978706</v>
      </c>
      <c r="AD57" s="41">
        <f t="shared" si="5"/>
        <v>17</v>
      </c>
      <c r="AE57" s="59" t="s">
        <v>206</v>
      </c>
      <c r="AF57" s="31">
        <f t="shared" si="20"/>
        <v>146744859</v>
      </c>
      <c r="AG57" s="22">
        <f t="shared" si="17"/>
        <v>0.56666666666666665</v>
      </c>
      <c r="AH57" s="23">
        <f t="shared" si="18"/>
        <v>0.50845363317314141</v>
      </c>
      <c r="AI57" s="28" t="s">
        <v>60</v>
      </c>
    </row>
    <row r="58" spans="2:36" s="26" customFormat="1" ht="45" x14ac:dyDescent="0.2">
      <c r="B58" s="2">
        <v>36</v>
      </c>
      <c r="C58" s="80"/>
      <c r="D58" s="21" t="s">
        <v>72</v>
      </c>
      <c r="E58" s="24" t="s">
        <v>140</v>
      </c>
      <c r="F58" s="75">
        <v>18</v>
      </c>
      <c r="G58" s="59" t="s">
        <v>206</v>
      </c>
      <c r="H58" s="18">
        <v>86903599</v>
      </c>
      <c r="I58" s="75">
        <v>2</v>
      </c>
      <c r="J58" s="59" t="s">
        <v>206</v>
      </c>
      <c r="K58" s="18">
        <v>9871250</v>
      </c>
      <c r="L58" s="75">
        <v>18</v>
      </c>
      <c r="M58" s="59" t="s">
        <v>206</v>
      </c>
      <c r="N58" s="18">
        <v>14962575</v>
      </c>
      <c r="O58" s="44">
        <v>5</v>
      </c>
      <c r="P58" s="59" t="s">
        <v>206</v>
      </c>
      <c r="Q58" s="18">
        <v>0</v>
      </c>
      <c r="R58" s="50"/>
      <c r="S58" s="59" t="s">
        <v>206</v>
      </c>
      <c r="T58" s="18">
        <v>0</v>
      </c>
      <c r="U58" s="59"/>
      <c r="V58" s="59" t="s">
        <v>206</v>
      </c>
      <c r="W58" s="18">
        <v>0</v>
      </c>
      <c r="X58" s="44"/>
      <c r="Y58" s="59" t="s">
        <v>206</v>
      </c>
      <c r="Z58" s="18">
        <v>0</v>
      </c>
      <c r="AA58" s="40">
        <f t="shared" si="4"/>
        <v>5</v>
      </c>
      <c r="AB58" s="59" t="s">
        <v>206</v>
      </c>
      <c r="AC58" s="12">
        <f t="shared" si="16"/>
        <v>0</v>
      </c>
      <c r="AD58" s="41">
        <f t="shared" si="5"/>
        <v>7</v>
      </c>
      <c r="AE58" s="59" t="s">
        <v>206</v>
      </c>
      <c r="AF58" s="31">
        <f t="shared" si="20"/>
        <v>9871250</v>
      </c>
      <c r="AG58" s="22">
        <f t="shared" si="17"/>
        <v>0.3888888888888889</v>
      </c>
      <c r="AH58" s="23">
        <f t="shared" si="18"/>
        <v>0.11358850627118447</v>
      </c>
      <c r="AI58" s="28" t="s">
        <v>60</v>
      </c>
      <c r="AJ58" s="86"/>
    </row>
    <row r="59" spans="2:36" s="78" customFormat="1" ht="49.5" customHeight="1" x14ac:dyDescent="0.2">
      <c r="B59" s="1">
        <v>9</v>
      </c>
      <c r="C59" s="80"/>
      <c r="D59" s="15" t="s">
        <v>73</v>
      </c>
      <c r="E59" s="16" t="s">
        <v>74</v>
      </c>
      <c r="F59" s="38">
        <v>300</v>
      </c>
      <c r="G59" s="76" t="s">
        <v>205</v>
      </c>
      <c r="H59" s="17">
        <v>3360141474</v>
      </c>
      <c r="I59" s="38">
        <v>100</v>
      </c>
      <c r="J59" s="76" t="s">
        <v>205</v>
      </c>
      <c r="K59" s="17">
        <f t="shared" ref="K59" si="21">SUM(K60:K66)</f>
        <v>1187741486</v>
      </c>
      <c r="L59" s="38">
        <v>100</v>
      </c>
      <c r="M59" s="76" t="s">
        <v>205</v>
      </c>
      <c r="N59" s="17">
        <f>SUM(N60:N66)</f>
        <v>1054002384</v>
      </c>
      <c r="O59" s="57">
        <v>25</v>
      </c>
      <c r="P59" s="76" t="s">
        <v>205</v>
      </c>
      <c r="Q59" s="17">
        <f>SUM(Q60:Q66)</f>
        <v>342610836</v>
      </c>
      <c r="R59" s="51"/>
      <c r="S59" s="76" t="s">
        <v>205</v>
      </c>
      <c r="T59" s="18">
        <v>0</v>
      </c>
      <c r="U59" s="51"/>
      <c r="V59" s="76" t="s">
        <v>205</v>
      </c>
      <c r="W59" s="18">
        <v>0</v>
      </c>
      <c r="X59" s="57"/>
      <c r="Y59" s="76" t="s">
        <v>205</v>
      </c>
      <c r="Z59" s="18">
        <v>0</v>
      </c>
      <c r="AA59" s="42">
        <f t="shared" si="4"/>
        <v>25</v>
      </c>
      <c r="AB59" s="76" t="s">
        <v>205</v>
      </c>
      <c r="AC59" s="3">
        <f t="shared" si="16"/>
        <v>342610836</v>
      </c>
      <c r="AD59" s="43">
        <f t="shared" si="5"/>
        <v>125</v>
      </c>
      <c r="AE59" s="76" t="s">
        <v>205</v>
      </c>
      <c r="AF59" s="33">
        <f t="shared" si="20"/>
        <v>1530352322</v>
      </c>
      <c r="AG59" s="19">
        <f t="shared" si="17"/>
        <v>0.41666666666666669</v>
      </c>
      <c r="AH59" s="20">
        <f t="shared" si="18"/>
        <v>0.45544282401247488</v>
      </c>
      <c r="AI59" s="52" t="s">
        <v>75</v>
      </c>
    </row>
    <row r="60" spans="2:36" s="26" customFormat="1" ht="33.75" x14ac:dyDescent="0.2">
      <c r="B60" s="2">
        <v>37</v>
      </c>
      <c r="C60" s="80"/>
      <c r="D60" s="21" t="s">
        <v>76</v>
      </c>
      <c r="E60" s="24" t="s">
        <v>183</v>
      </c>
      <c r="F60" s="75">
        <v>36</v>
      </c>
      <c r="G60" s="59" t="s">
        <v>206</v>
      </c>
      <c r="H60" s="18">
        <v>523681290</v>
      </c>
      <c r="I60" s="75">
        <v>12</v>
      </c>
      <c r="J60" s="59" t="s">
        <v>206</v>
      </c>
      <c r="K60" s="18">
        <v>184453658</v>
      </c>
      <c r="L60" s="75">
        <v>12</v>
      </c>
      <c r="M60" s="59" t="s">
        <v>206</v>
      </c>
      <c r="N60" s="18">
        <v>158687284</v>
      </c>
      <c r="O60" s="44">
        <v>3</v>
      </c>
      <c r="P60" s="59" t="s">
        <v>206</v>
      </c>
      <c r="Q60" s="18">
        <v>39937929</v>
      </c>
      <c r="R60" s="50"/>
      <c r="S60" s="59" t="s">
        <v>206</v>
      </c>
      <c r="T60" s="18">
        <v>0</v>
      </c>
      <c r="U60" s="50"/>
      <c r="V60" s="59" t="s">
        <v>206</v>
      </c>
      <c r="W60" s="18">
        <v>0</v>
      </c>
      <c r="X60" s="44"/>
      <c r="Y60" s="59" t="s">
        <v>206</v>
      </c>
      <c r="Z60" s="18">
        <v>0</v>
      </c>
      <c r="AA60" s="40">
        <f t="shared" si="4"/>
        <v>3</v>
      </c>
      <c r="AB60" s="59" t="s">
        <v>206</v>
      </c>
      <c r="AC60" s="12">
        <f t="shared" si="16"/>
        <v>39937929</v>
      </c>
      <c r="AD60" s="41">
        <f t="shared" si="5"/>
        <v>15</v>
      </c>
      <c r="AE60" s="59" t="s">
        <v>206</v>
      </c>
      <c r="AF60" s="31">
        <f t="shared" si="20"/>
        <v>224391587</v>
      </c>
      <c r="AG60" s="22">
        <f t="shared" si="17"/>
        <v>0.41666666666666669</v>
      </c>
      <c r="AH60" s="23">
        <f t="shared" si="18"/>
        <v>0.42848883717040953</v>
      </c>
      <c r="AI60" s="28" t="s">
        <v>75</v>
      </c>
    </row>
    <row r="61" spans="2:36" s="26" customFormat="1" ht="67.5" x14ac:dyDescent="0.2">
      <c r="B61" s="2">
        <v>38</v>
      </c>
      <c r="C61" s="80"/>
      <c r="D61" s="21" t="s">
        <v>77</v>
      </c>
      <c r="E61" s="24" t="s">
        <v>141</v>
      </c>
      <c r="F61" s="75">
        <f>234*3</f>
        <v>702</v>
      </c>
      <c r="G61" s="59" t="s">
        <v>206</v>
      </c>
      <c r="H61" s="18">
        <v>1126007061</v>
      </c>
      <c r="I61" s="75">
        <v>234</v>
      </c>
      <c r="J61" s="59" t="s">
        <v>206</v>
      </c>
      <c r="K61" s="18">
        <v>407924400</v>
      </c>
      <c r="L61" s="75">
        <v>234</v>
      </c>
      <c r="M61" s="59" t="s">
        <v>206</v>
      </c>
      <c r="N61" s="18">
        <v>352919067</v>
      </c>
      <c r="O61" s="44">
        <v>78</v>
      </c>
      <c r="P61" s="59" t="s">
        <v>206</v>
      </c>
      <c r="Q61" s="18">
        <v>124522487</v>
      </c>
      <c r="R61" s="50"/>
      <c r="S61" s="59" t="s">
        <v>206</v>
      </c>
      <c r="T61" s="18">
        <v>0</v>
      </c>
      <c r="U61" s="60"/>
      <c r="V61" s="59" t="s">
        <v>206</v>
      </c>
      <c r="W61" s="18">
        <v>0</v>
      </c>
      <c r="X61" s="44"/>
      <c r="Y61" s="59" t="s">
        <v>206</v>
      </c>
      <c r="Z61" s="18">
        <v>0</v>
      </c>
      <c r="AA61" s="40">
        <f t="shared" si="4"/>
        <v>78</v>
      </c>
      <c r="AB61" s="59" t="s">
        <v>206</v>
      </c>
      <c r="AC61" s="12">
        <f t="shared" si="16"/>
        <v>124522487</v>
      </c>
      <c r="AD61" s="41">
        <f t="shared" si="5"/>
        <v>312</v>
      </c>
      <c r="AE61" s="59" t="s">
        <v>206</v>
      </c>
      <c r="AF61" s="31">
        <f t="shared" si="20"/>
        <v>532446887</v>
      </c>
      <c r="AG61" s="22">
        <f t="shared" si="17"/>
        <v>0.44444444444444442</v>
      </c>
      <c r="AH61" s="23">
        <f t="shared" si="18"/>
        <v>0.47286283136371915</v>
      </c>
      <c r="AI61" s="28" t="s">
        <v>75</v>
      </c>
    </row>
    <row r="62" spans="2:36" s="26" customFormat="1" ht="101.25" x14ac:dyDescent="0.2">
      <c r="B62" s="2">
        <v>39</v>
      </c>
      <c r="C62" s="80"/>
      <c r="D62" s="21" t="s">
        <v>184</v>
      </c>
      <c r="E62" s="21" t="s">
        <v>185</v>
      </c>
      <c r="F62" s="75">
        <f>48*3</f>
        <v>144</v>
      </c>
      <c r="G62" s="59" t="s">
        <v>206</v>
      </c>
      <c r="H62" s="18">
        <v>109584987</v>
      </c>
      <c r="I62" s="75">
        <v>48</v>
      </c>
      <c r="J62" s="59" t="s">
        <v>206</v>
      </c>
      <c r="K62" s="18">
        <v>37985921</v>
      </c>
      <c r="L62" s="75">
        <v>48</v>
      </c>
      <c r="M62" s="59" t="s">
        <v>206</v>
      </c>
      <c r="N62" s="18">
        <v>30815341</v>
      </c>
      <c r="O62" s="44">
        <v>12</v>
      </c>
      <c r="P62" s="59" t="s">
        <v>206</v>
      </c>
      <c r="Q62" s="18">
        <v>14572382</v>
      </c>
      <c r="R62" s="50"/>
      <c r="S62" s="59" t="s">
        <v>206</v>
      </c>
      <c r="T62" s="18">
        <v>0</v>
      </c>
      <c r="U62" s="2"/>
      <c r="V62" s="59" t="s">
        <v>206</v>
      </c>
      <c r="W62" s="18">
        <v>0</v>
      </c>
      <c r="X62" s="44"/>
      <c r="Y62" s="59" t="s">
        <v>206</v>
      </c>
      <c r="Z62" s="18">
        <v>0</v>
      </c>
      <c r="AA62" s="40">
        <f t="shared" si="4"/>
        <v>12</v>
      </c>
      <c r="AB62" s="59" t="s">
        <v>206</v>
      </c>
      <c r="AC62" s="12">
        <f t="shared" si="16"/>
        <v>14572382</v>
      </c>
      <c r="AD62" s="41">
        <f t="shared" si="5"/>
        <v>60</v>
      </c>
      <c r="AE62" s="59" t="s">
        <v>206</v>
      </c>
      <c r="AF62" s="31">
        <f t="shared" si="20"/>
        <v>52558303</v>
      </c>
      <c r="AG62" s="22">
        <f t="shared" si="17"/>
        <v>0.41666666666666669</v>
      </c>
      <c r="AH62" s="23">
        <f t="shared" si="18"/>
        <v>0.47961225747099828</v>
      </c>
      <c r="AI62" s="28" t="s">
        <v>75</v>
      </c>
    </row>
    <row r="63" spans="2:36" s="26" customFormat="1" ht="168.75" x14ac:dyDescent="0.2">
      <c r="B63" s="2">
        <v>40</v>
      </c>
      <c r="C63" s="80"/>
      <c r="D63" s="21" t="s">
        <v>78</v>
      </c>
      <c r="E63" s="24" t="s">
        <v>142</v>
      </c>
      <c r="F63" s="75">
        <f>742*3</f>
        <v>2226</v>
      </c>
      <c r="G63" s="59" t="s">
        <v>206</v>
      </c>
      <c r="H63" s="18">
        <v>119206953</v>
      </c>
      <c r="I63" s="75">
        <v>742</v>
      </c>
      <c r="J63" s="59" t="s">
        <v>206</v>
      </c>
      <c r="K63" s="18">
        <v>34287750</v>
      </c>
      <c r="L63" s="75">
        <v>742</v>
      </c>
      <c r="M63" s="59" t="s">
        <v>206</v>
      </c>
      <c r="N63" s="18">
        <v>39260220</v>
      </c>
      <c r="O63" s="44">
        <v>185</v>
      </c>
      <c r="P63" s="59" t="s">
        <v>206</v>
      </c>
      <c r="Q63" s="18">
        <v>6608000</v>
      </c>
      <c r="R63" s="49"/>
      <c r="S63" s="59" t="s">
        <v>206</v>
      </c>
      <c r="T63" s="18">
        <v>0</v>
      </c>
      <c r="U63" s="49"/>
      <c r="V63" s="59" t="s">
        <v>206</v>
      </c>
      <c r="W63" s="18">
        <v>0</v>
      </c>
      <c r="X63" s="49"/>
      <c r="Y63" s="59" t="s">
        <v>206</v>
      </c>
      <c r="Z63" s="18">
        <v>0</v>
      </c>
      <c r="AA63" s="40">
        <f t="shared" si="4"/>
        <v>185</v>
      </c>
      <c r="AB63" s="59" t="s">
        <v>206</v>
      </c>
      <c r="AC63" s="12">
        <f t="shared" si="16"/>
        <v>6608000</v>
      </c>
      <c r="AD63" s="41">
        <f t="shared" si="5"/>
        <v>927</v>
      </c>
      <c r="AE63" s="59" t="s">
        <v>206</v>
      </c>
      <c r="AF63" s="31">
        <f>SUM(AC63,K63)</f>
        <v>40895750</v>
      </c>
      <c r="AG63" s="22">
        <f t="shared" si="17"/>
        <v>0.4164420485175202</v>
      </c>
      <c r="AH63" s="23">
        <f t="shared" si="18"/>
        <v>0.34306513983290893</v>
      </c>
      <c r="AI63" s="28" t="s">
        <v>75</v>
      </c>
    </row>
    <row r="64" spans="2:36" s="26" customFormat="1" ht="90" x14ac:dyDescent="0.2">
      <c r="B64" s="2">
        <v>41</v>
      </c>
      <c r="C64" s="80"/>
      <c r="D64" s="21" t="s">
        <v>79</v>
      </c>
      <c r="E64" s="24" t="s">
        <v>186</v>
      </c>
      <c r="F64" s="75">
        <f>468*3</f>
        <v>1404</v>
      </c>
      <c r="G64" s="59" t="s">
        <v>206</v>
      </c>
      <c r="H64" s="18">
        <v>111905628</v>
      </c>
      <c r="I64" s="75">
        <v>468</v>
      </c>
      <c r="J64" s="59" t="s">
        <v>206</v>
      </c>
      <c r="K64" s="18">
        <v>36423938</v>
      </c>
      <c r="L64" s="75">
        <v>468</v>
      </c>
      <c r="M64" s="59" t="s">
        <v>206</v>
      </c>
      <c r="N64" s="18">
        <v>36479220</v>
      </c>
      <c r="O64" s="44">
        <v>117</v>
      </c>
      <c r="P64" s="59" t="s">
        <v>206</v>
      </c>
      <c r="Q64" s="18">
        <v>6575000</v>
      </c>
      <c r="R64" s="50"/>
      <c r="S64" s="59" t="s">
        <v>206</v>
      </c>
      <c r="T64" s="18">
        <v>0</v>
      </c>
      <c r="U64" s="50"/>
      <c r="V64" s="59" t="s">
        <v>206</v>
      </c>
      <c r="W64" s="18">
        <v>0</v>
      </c>
      <c r="X64" s="44"/>
      <c r="Y64" s="59" t="s">
        <v>206</v>
      </c>
      <c r="Z64" s="18">
        <v>0</v>
      </c>
      <c r="AA64" s="40">
        <f t="shared" si="4"/>
        <v>117</v>
      </c>
      <c r="AB64" s="59" t="s">
        <v>206</v>
      </c>
      <c r="AC64" s="12">
        <f t="shared" si="16"/>
        <v>6575000</v>
      </c>
      <c r="AD64" s="41">
        <f t="shared" si="5"/>
        <v>585</v>
      </c>
      <c r="AE64" s="59" t="s">
        <v>206</v>
      </c>
      <c r="AF64" s="31">
        <f>SUM(AC64,K64)</f>
        <v>42998938</v>
      </c>
      <c r="AG64" s="22">
        <f t="shared" si="17"/>
        <v>0.41666666666666669</v>
      </c>
      <c r="AH64" s="23">
        <f t="shared" si="18"/>
        <v>0.38424285505997963</v>
      </c>
      <c r="AI64" s="28" t="s">
        <v>75</v>
      </c>
    </row>
    <row r="65" spans="2:35" s="26" customFormat="1" ht="123.75" x14ac:dyDescent="0.2">
      <c r="B65" s="2">
        <v>42</v>
      </c>
      <c r="C65" s="80"/>
      <c r="D65" s="21" t="s">
        <v>80</v>
      </c>
      <c r="E65" s="24" t="s">
        <v>187</v>
      </c>
      <c r="F65" s="75">
        <v>9</v>
      </c>
      <c r="G65" s="59" t="s">
        <v>206</v>
      </c>
      <c r="H65" s="18">
        <v>658697199</v>
      </c>
      <c r="I65" s="75">
        <v>3</v>
      </c>
      <c r="J65" s="59" t="s">
        <v>206</v>
      </c>
      <c r="K65" s="18">
        <v>226403459</v>
      </c>
      <c r="L65" s="75">
        <v>3</v>
      </c>
      <c r="M65" s="59" t="s">
        <v>206</v>
      </c>
      <c r="N65" s="18">
        <v>214281218</v>
      </c>
      <c r="O65" s="44">
        <v>3</v>
      </c>
      <c r="P65" s="59" t="s">
        <v>206</v>
      </c>
      <c r="Q65" s="18">
        <v>81975420</v>
      </c>
      <c r="R65" s="50"/>
      <c r="S65" s="59" t="s">
        <v>206</v>
      </c>
      <c r="T65" s="18">
        <v>0</v>
      </c>
      <c r="U65" s="50"/>
      <c r="V65" s="59" t="s">
        <v>206</v>
      </c>
      <c r="W65" s="18">
        <v>0</v>
      </c>
      <c r="X65" s="44"/>
      <c r="Y65" s="59" t="s">
        <v>206</v>
      </c>
      <c r="Z65" s="18">
        <v>0</v>
      </c>
      <c r="AA65" s="40">
        <f t="shared" si="4"/>
        <v>3</v>
      </c>
      <c r="AB65" s="59" t="s">
        <v>206</v>
      </c>
      <c r="AC65" s="12">
        <f t="shared" si="16"/>
        <v>81975420</v>
      </c>
      <c r="AD65" s="41">
        <f t="shared" si="5"/>
        <v>6</v>
      </c>
      <c r="AE65" s="59" t="s">
        <v>206</v>
      </c>
      <c r="AF65" s="31">
        <f t="shared" ref="AF65:AF66" si="22">SUM(AC65,K65)</f>
        <v>308378879</v>
      </c>
      <c r="AG65" s="22">
        <f t="shared" si="17"/>
        <v>0.66666666666666663</v>
      </c>
      <c r="AH65" s="23">
        <f t="shared" si="18"/>
        <v>0.46816485551808151</v>
      </c>
      <c r="AI65" s="28" t="s">
        <v>75</v>
      </c>
    </row>
    <row r="66" spans="2:35" s="26" customFormat="1" ht="60" customHeight="1" x14ac:dyDescent="0.2">
      <c r="B66" s="2">
        <v>43</v>
      </c>
      <c r="C66" s="80"/>
      <c r="D66" s="21" t="s">
        <v>81</v>
      </c>
      <c r="E66" s="24" t="s">
        <v>188</v>
      </c>
      <c r="F66" s="75">
        <f>240*3</f>
        <v>720</v>
      </c>
      <c r="G66" s="59" t="s">
        <v>207</v>
      </c>
      <c r="H66" s="18">
        <v>711058356</v>
      </c>
      <c r="I66" s="75">
        <v>240</v>
      </c>
      <c r="J66" s="59" t="s">
        <v>207</v>
      </c>
      <c r="K66" s="18">
        <v>260262360</v>
      </c>
      <c r="L66" s="75">
        <v>240</v>
      </c>
      <c r="M66" s="59" t="s">
        <v>207</v>
      </c>
      <c r="N66" s="18">
        <v>221560034</v>
      </c>
      <c r="O66" s="44">
        <v>60</v>
      </c>
      <c r="P66" s="59" t="s">
        <v>207</v>
      </c>
      <c r="Q66" s="18">
        <v>68419618</v>
      </c>
      <c r="R66" s="50"/>
      <c r="S66" s="59" t="s">
        <v>207</v>
      </c>
      <c r="T66" s="18">
        <v>0</v>
      </c>
      <c r="U66" s="50"/>
      <c r="V66" s="59" t="s">
        <v>207</v>
      </c>
      <c r="W66" s="18">
        <v>0</v>
      </c>
      <c r="X66" s="44"/>
      <c r="Y66" s="59" t="s">
        <v>207</v>
      </c>
      <c r="Z66" s="18">
        <v>0</v>
      </c>
      <c r="AA66" s="40">
        <f t="shared" si="4"/>
        <v>60</v>
      </c>
      <c r="AB66" s="59" t="s">
        <v>207</v>
      </c>
      <c r="AC66" s="12">
        <f t="shared" si="16"/>
        <v>68419618</v>
      </c>
      <c r="AD66" s="41">
        <f t="shared" si="5"/>
        <v>300</v>
      </c>
      <c r="AE66" s="59" t="s">
        <v>207</v>
      </c>
      <c r="AF66" s="31">
        <f t="shared" si="22"/>
        <v>328681978</v>
      </c>
      <c r="AG66" s="22">
        <f t="shared" si="17"/>
        <v>0.41666666666666669</v>
      </c>
      <c r="AH66" s="23">
        <f t="shared" si="18"/>
        <v>0.46224332395019346</v>
      </c>
      <c r="AI66" s="28" t="s">
        <v>75</v>
      </c>
    </row>
    <row r="67" spans="2:35" s="73" customFormat="1" ht="56.25" x14ac:dyDescent="0.2">
      <c r="B67" s="1">
        <v>10</v>
      </c>
      <c r="C67" s="80"/>
      <c r="D67" s="15" t="s">
        <v>143</v>
      </c>
      <c r="E67" s="16" t="s">
        <v>82</v>
      </c>
      <c r="F67" s="38">
        <v>300</v>
      </c>
      <c r="G67" s="76" t="s">
        <v>205</v>
      </c>
      <c r="H67" s="17">
        <v>3501470019</v>
      </c>
      <c r="I67" s="38">
        <v>100</v>
      </c>
      <c r="J67" s="76" t="s">
        <v>205</v>
      </c>
      <c r="K67" s="17">
        <f>SUM(K68:K77)</f>
        <v>1092752661</v>
      </c>
      <c r="L67" s="38">
        <v>100</v>
      </c>
      <c r="M67" s="76" t="s">
        <v>205</v>
      </c>
      <c r="N67" s="17">
        <f>SUM(N68:N77)</f>
        <v>1149991344</v>
      </c>
      <c r="O67" s="77" t="s">
        <v>220</v>
      </c>
      <c r="P67" s="76" t="s">
        <v>205</v>
      </c>
      <c r="Q67" s="17">
        <f>SUM(Q68:Q77)</f>
        <v>164844172</v>
      </c>
      <c r="R67" s="51"/>
      <c r="S67" s="76" t="s">
        <v>205</v>
      </c>
      <c r="T67" s="18">
        <v>0</v>
      </c>
      <c r="U67" s="51"/>
      <c r="V67" s="76" t="s">
        <v>205</v>
      </c>
      <c r="W67" s="18">
        <v>0</v>
      </c>
      <c r="X67" s="57"/>
      <c r="Y67" s="76" t="s">
        <v>205</v>
      </c>
      <c r="Z67" s="18">
        <v>0</v>
      </c>
      <c r="AA67" s="42">
        <f t="shared" si="4"/>
        <v>25</v>
      </c>
      <c r="AB67" s="76" t="s">
        <v>205</v>
      </c>
      <c r="AC67" s="3">
        <f t="shared" si="16"/>
        <v>164844172</v>
      </c>
      <c r="AD67" s="43">
        <f t="shared" si="5"/>
        <v>125</v>
      </c>
      <c r="AE67" s="76" t="s">
        <v>205</v>
      </c>
      <c r="AF67" s="33">
        <f>SUM(AC67,T67)</f>
        <v>164844172</v>
      </c>
      <c r="AG67" s="19">
        <f t="shared" si="17"/>
        <v>0.41666666666666669</v>
      </c>
      <c r="AH67" s="20">
        <f t="shared" si="18"/>
        <v>4.7078561605699128E-2</v>
      </c>
      <c r="AI67" s="13" t="s">
        <v>83</v>
      </c>
    </row>
    <row r="68" spans="2:35" s="26" customFormat="1" ht="56.25" x14ac:dyDescent="0.2">
      <c r="B68" s="2">
        <v>44</v>
      </c>
      <c r="C68" s="80"/>
      <c r="D68" s="21" t="s">
        <v>189</v>
      </c>
      <c r="E68" s="24" t="s">
        <v>144</v>
      </c>
      <c r="F68" s="75">
        <v>36</v>
      </c>
      <c r="G68" s="59" t="s">
        <v>208</v>
      </c>
      <c r="H68" s="18">
        <v>238418042</v>
      </c>
      <c r="I68" s="75">
        <v>12</v>
      </c>
      <c r="J68" s="59" t="s">
        <v>208</v>
      </c>
      <c r="K68" s="18">
        <v>77980038</v>
      </c>
      <c r="L68" s="75">
        <v>12</v>
      </c>
      <c r="M68" s="59" t="s">
        <v>208</v>
      </c>
      <c r="N68" s="18">
        <v>79472085</v>
      </c>
      <c r="O68" s="44">
        <v>3</v>
      </c>
      <c r="P68" s="59" t="s">
        <v>208</v>
      </c>
      <c r="Q68" s="18">
        <v>26608118</v>
      </c>
      <c r="R68" s="50"/>
      <c r="S68" s="59" t="s">
        <v>208</v>
      </c>
      <c r="T68" s="18">
        <v>0</v>
      </c>
      <c r="U68" s="50"/>
      <c r="V68" s="59" t="s">
        <v>208</v>
      </c>
      <c r="W68" s="18">
        <v>0</v>
      </c>
      <c r="X68" s="44"/>
      <c r="Y68" s="59" t="s">
        <v>208</v>
      </c>
      <c r="Z68" s="18">
        <v>0</v>
      </c>
      <c r="AA68" s="40">
        <f t="shared" si="4"/>
        <v>3</v>
      </c>
      <c r="AB68" s="59" t="s">
        <v>208</v>
      </c>
      <c r="AC68" s="12">
        <f t="shared" si="16"/>
        <v>26608118</v>
      </c>
      <c r="AD68" s="41">
        <f t="shared" si="5"/>
        <v>15</v>
      </c>
      <c r="AE68" s="59" t="s">
        <v>208</v>
      </c>
      <c r="AF68" s="31">
        <v>0</v>
      </c>
      <c r="AG68" s="22">
        <f t="shared" si="17"/>
        <v>0.41666666666666669</v>
      </c>
      <c r="AH68" s="23">
        <f t="shared" si="18"/>
        <v>0</v>
      </c>
      <c r="AI68" s="59" t="s">
        <v>83</v>
      </c>
    </row>
    <row r="69" spans="2:35" s="26" customFormat="1" ht="78.75" x14ac:dyDescent="0.2">
      <c r="B69" s="2">
        <v>45</v>
      </c>
      <c r="C69" s="80"/>
      <c r="D69" s="21" t="s">
        <v>84</v>
      </c>
      <c r="E69" s="24" t="s">
        <v>145</v>
      </c>
      <c r="F69" s="75">
        <f>936*3</f>
        <v>2808</v>
      </c>
      <c r="G69" s="59" t="s">
        <v>206</v>
      </c>
      <c r="H69" s="18">
        <v>141474945</v>
      </c>
      <c r="I69" s="75">
        <v>936</v>
      </c>
      <c r="J69" s="59" t="s">
        <v>206</v>
      </c>
      <c r="K69" s="18">
        <v>46743050</v>
      </c>
      <c r="L69" s="75">
        <v>936</v>
      </c>
      <c r="M69" s="59" t="s">
        <v>206</v>
      </c>
      <c r="N69" s="18">
        <v>45483735</v>
      </c>
      <c r="O69" s="44">
        <v>234</v>
      </c>
      <c r="P69" s="59" t="s">
        <v>206</v>
      </c>
      <c r="Q69" s="18">
        <v>10365500</v>
      </c>
      <c r="R69" s="50"/>
      <c r="S69" s="59" t="s">
        <v>206</v>
      </c>
      <c r="T69" s="18">
        <v>0</v>
      </c>
      <c r="U69" s="59"/>
      <c r="V69" s="59" t="s">
        <v>206</v>
      </c>
      <c r="W69" s="18">
        <v>0</v>
      </c>
      <c r="X69" s="44"/>
      <c r="Y69" s="59" t="s">
        <v>206</v>
      </c>
      <c r="Z69" s="18">
        <v>0</v>
      </c>
      <c r="AA69" s="40">
        <f t="shared" si="4"/>
        <v>234</v>
      </c>
      <c r="AB69" s="59" t="s">
        <v>206</v>
      </c>
      <c r="AC69" s="12">
        <f t="shared" si="16"/>
        <v>10365500</v>
      </c>
      <c r="AD69" s="41">
        <f t="shared" si="5"/>
        <v>1170</v>
      </c>
      <c r="AE69" s="59" t="s">
        <v>206</v>
      </c>
      <c r="AF69" s="31">
        <f>SUM(AC69,K69)</f>
        <v>57108550</v>
      </c>
      <c r="AG69" s="22">
        <f t="shared" si="17"/>
        <v>0.41666666666666669</v>
      </c>
      <c r="AH69" s="23">
        <f t="shared" si="18"/>
        <v>0.40366546882205889</v>
      </c>
      <c r="AI69" s="59" t="s">
        <v>83</v>
      </c>
    </row>
    <row r="70" spans="2:35" s="26" customFormat="1" ht="90" x14ac:dyDescent="0.2">
      <c r="B70" s="2">
        <v>46</v>
      </c>
      <c r="C70" s="80"/>
      <c r="D70" s="21" t="s">
        <v>85</v>
      </c>
      <c r="E70" s="24" t="s">
        <v>146</v>
      </c>
      <c r="F70" s="75">
        <v>48</v>
      </c>
      <c r="G70" s="59" t="s">
        <v>208</v>
      </c>
      <c r="H70" s="18">
        <v>104660968</v>
      </c>
      <c r="I70" s="75">
        <v>16</v>
      </c>
      <c r="J70" s="59" t="s">
        <v>208</v>
      </c>
      <c r="K70" s="18">
        <v>35082883</v>
      </c>
      <c r="L70" s="75">
        <v>16</v>
      </c>
      <c r="M70" s="59" t="s">
        <v>208</v>
      </c>
      <c r="N70" s="18">
        <v>34478186</v>
      </c>
      <c r="O70" s="44">
        <v>4</v>
      </c>
      <c r="P70" s="59" t="s">
        <v>208</v>
      </c>
      <c r="Q70" s="18">
        <v>7220000</v>
      </c>
      <c r="R70" s="50"/>
      <c r="S70" s="59" t="s">
        <v>208</v>
      </c>
      <c r="T70" s="18">
        <v>0</v>
      </c>
      <c r="U70" s="50"/>
      <c r="V70" s="59" t="s">
        <v>208</v>
      </c>
      <c r="W70" s="18">
        <v>0</v>
      </c>
      <c r="X70" s="44"/>
      <c r="Y70" s="59" t="s">
        <v>208</v>
      </c>
      <c r="Z70" s="18">
        <v>0</v>
      </c>
      <c r="AA70" s="40">
        <f t="shared" si="4"/>
        <v>4</v>
      </c>
      <c r="AB70" s="59" t="s">
        <v>208</v>
      </c>
      <c r="AC70" s="12">
        <f t="shared" si="16"/>
        <v>7220000</v>
      </c>
      <c r="AD70" s="41">
        <f t="shared" si="5"/>
        <v>20</v>
      </c>
      <c r="AE70" s="59" t="s">
        <v>208</v>
      </c>
      <c r="AF70" s="31">
        <f>SUM(AC70,K70)</f>
        <v>42302883</v>
      </c>
      <c r="AG70" s="22">
        <f t="shared" si="17"/>
        <v>0.41666666666666669</v>
      </c>
      <c r="AH70" s="23">
        <f t="shared" si="18"/>
        <v>0.40418967842911602</v>
      </c>
      <c r="AI70" s="28" t="s">
        <v>75</v>
      </c>
    </row>
    <row r="71" spans="2:35" s="26" customFormat="1" ht="56.25" x14ac:dyDescent="0.2">
      <c r="B71" s="2">
        <v>47</v>
      </c>
      <c r="C71" s="80"/>
      <c r="D71" s="21" t="s">
        <v>86</v>
      </c>
      <c r="E71" s="24" t="s">
        <v>147</v>
      </c>
      <c r="F71" s="75">
        <f>17*3</f>
        <v>51</v>
      </c>
      <c r="G71" s="59" t="s">
        <v>208</v>
      </c>
      <c r="H71" s="18">
        <v>718787263</v>
      </c>
      <c r="I71" s="75">
        <v>17</v>
      </c>
      <c r="J71" s="59" t="s">
        <v>208</v>
      </c>
      <c r="K71" s="18">
        <v>199573910</v>
      </c>
      <c r="L71" s="75">
        <v>17</v>
      </c>
      <c r="M71" s="59" t="s">
        <v>208</v>
      </c>
      <c r="N71" s="18">
        <v>253941970</v>
      </c>
      <c r="O71" s="44">
        <v>4</v>
      </c>
      <c r="P71" s="59" t="s">
        <v>208</v>
      </c>
      <c r="Q71" s="18">
        <v>33479013</v>
      </c>
      <c r="R71" s="49"/>
      <c r="S71" s="59" t="s">
        <v>208</v>
      </c>
      <c r="T71" s="18">
        <v>0</v>
      </c>
      <c r="U71" s="49"/>
      <c r="V71" s="59" t="s">
        <v>208</v>
      </c>
      <c r="W71" s="18">
        <v>0</v>
      </c>
      <c r="X71" s="49"/>
      <c r="Y71" s="59" t="s">
        <v>208</v>
      </c>
      <c r="Z71" s="18">
        <v>0</v>
      </c>
      <c r="AA71" s="40">
        <f t="shared" si="4"/>
        <v>4</v>
      </c>
      <c r="AB71" s="59" t="s">
        <v>208</v>
      </c>
      <c r="AC71" s="12">
        <f t="shared" si="16"/>
        <v>33479013</v>
      </c>
      <c r="AD71" s="41">
        <f t="shared" si="5"/>
        <v>21</v>
      </c>
      <c r="AE71" s="59" t="s">
        <v>208</v>
      </c>
      <c r="AF71" s="32">
        <f>SUM(AC71,K71)</f>
        <v>233052923</v>
      </c>
      <c r="AG71" s="22">
        <f t="shared" si="17"/>
        <v>0.41176470588235292</v>
      </c>
      <c r="AH71" s="23">
        <f t="shared" si="18"/>
        <v>0.32423073556883547</v>
      </c>
      <c r="AI71" s="59" t="s">
        <v>83</v>
      </c>
    </row>
    <row r="72" spans="2:35" s="26" customFormat="1" ht="180" x14ac:dyDescent="0.2">
      <c r="B72" s="2">
        <v>48</v>
      </c>
      <c r="C72" s="80" t="s">
        <v>198</v>
      </c>
      <c r="D72" s="21" t="s">
        <v>87</v>
      </c>
      <c r="E72" s="24" t="s">
        <v>148</v>
      </c>
      <c r="F72" s="75">
        <v>12</v>
      </c>
      <c r="G72" s="59" t="s">
        <v>206</v>
      </c>
      <c r="H72" s="18">
        <v>525305413</v>
      </c>
      <c r="I72" s="75">
        <v>4</v>
      </c>
      <c r="J72" s="59" t="s">
        <v>206</v>
      </c>
      <c r="K72" s="18">
        <v>173936691</v>
      </c>
      <c r="L72" s="75">
        <v>4</v>
      </c>
      <c r="M72" s="59" t="s">
        <v>206</v>
      </c>
      <c r="N72" s="18">
        <v>170099992</v>
      </c>
      <c r="O72" s="44">
        <v>2</v>
      </c>
      <c r="P72" s="59" t="s">
        <v>206</v>
      </c>
      <c r="Q72" s="18">
        <v>11463563</v>
      </c>
      <c r="R72" s="50"/>
      <c r="S72" s="59" t="s">
        <v>206</v>
      </c>
      <c r="T72" s="18">
        <v>0</v>
      </c>
      <c r="U72" s="50"/>
      <c r="V72" s="59" t="s">
        <v>206</v>
      </c>
      <c r="W72" s="18">
        <v>0</v>
      </c>
      <c r="X72" s="44"/>
      <c r="Y72" s="59" t="s">
        <v>206</v>
      </c>
      <c r="Z72" s="18">
        <v>0</v>
      </c>
      <c r="AA72" s="40">
        <f t="shared" si="4"/>
        <v>2</v>
      </c>
      <c r="AB72" s="59" t="s">
        <v>206</v>
      </c>
      <c r="AC72" s="12">
        <f t="shared" si="16"/>
        <v>11463563</v>
      </c>
      <c r="AD72" s="41">
        <f t="shared" si="5"/>
        <v>6</v>
      </c>
      <c r="AE72" s="59" t="s">
        <v>206</v>
      </c>
      <c r="AF72" s="31">
        <f>SUM(K72,AC72)</f>
        <v>185400254</v>
      </c>
      <c r="AG72" s="22">
        <f t="shared" si="17"/>
        <v>0.5</v>
      </c>
      <c r="AH72" s="23">
        <f t="shared" si="18"/>
        <v>0.35293802312294087</v>
      </c>
      <c r="AI72" s="59" t="s">
        <v>83</v>
      </c>
    </row>
    <row r="73" spans="2:35" s="85" customFormat="1" ht="93" customHeight="1" x14ac:dyDescent="0.2">
      <c r="B73" s="2">
        <v>49</v>
      </c>
      <c r="C73" s="80"/>
      <c r="D73" s="21" t="s">
        <v>88</v>
      </c>
      <c r="E73" s="24" t="s">
        <v>190</v>
      </c>
      <c r="F73" s="75">
        <v>6</v>
      </c>
      <c r="G73" s="59" t="s">
        <v>206</v>
      </c>
      <c r="H73" s="18">
        <v>18135771</v>
      </c>
      <c r="I73" s="75">
        <v>2</v>
      </c>
      <c r="J73" s="59" t="s">
        <v>206</v>
      </c>
      <c r="K73" s="18">
        <v>4949000</v>
      </c>
      <c r="L73" s="75">
        <v>2</v>
      </c>
      <c r="M73" s="59" t="s">
        <v>206</v>
      </c>
      <c r="N73" s="18">
        <v>6545172</v>
      </c>
      <c r="O73" s="44" t="s">
        <v>14</v>
      </c>
      <c r="P73" s="59" t="s">
        <v>206</v>
      </c>
      <c r="Q73" s="18">
        <v>0</v>
      </c>
      <c r="R73" s="50"/>
      <c r="S73" s="59" t="s">
        <v>206</v>
      </c>
      <c r="T73" s="18">
        <v>0</v>
      </c>
      <c r="U73" s="50"/>
      <c r="V73" s="59" t="s">
        <v>206</v>
      </c>
      <c r="W73" s="18">
        <v>0</v>
      </c>
      <c r="X73" s="44"/>
      <c r="Y73" s="59" t="s">
        <v>206</v>
      </c>
      <c r="Z73" s="18">
        <v>0</v>
      </c>
      <c r="AA73" s="40" t="e">
        <f t="shared" si="4"/>
        <v>#VALUE!</v>
      </c>
      <c r="AB73" s="59" t="s">
        <v>206</v>
      </c>
      <c r="AC73" s="12">
        <f t="shared" si="16"/>
        <v>0</v>
      </c>
      <c r="AD73" s="41" t="e">
        <f t="shared" si="5"/>
        <v>#VALUE!</v>
      </c>
      <c r="AE73" s="59" t="s">
        <v>206</v>
      </c>
      <c r="AF73" s="31">
        <f t="shared" ref="AF73:AF81" si="23">SUM(AC73,K73)</f>
        <v>4949000</v>
      </c>
      <c r="AG73" s="22" t="e">
        <f t="shared" si="17"/>
        <v>#VALUE!</v>
      </c>
      <c r="AH73" s="23">
        <f t="shared" si="18"/>
        <v>0.27288610999774976</v>
      </c>
      <c r="AI73" s="59" t="s">
        <v>83</v>
      </c>
    </row>
    <row r="74" spans="2:35" s="26" customFormat="1" ht="78.75" x14ac:dyDescent="0.2">
      <c r="B74" s="2">
        <v>50</v>
      </c>
      <c r="C74" s="80"/>
      <c r="D74" s="21" t="s">
        <v>89</v>
      </c>
      <c r="E74" s="24" t="s">
        <v>191</v>
      </c>
      <c r="F74" s="75">
        <v>36</v>
      </c>
      <c r="G74" s="59" t="s">
        <v>206</v>
      </c>
      <c r="H74" s="18">
        <v>616449490</v>
      </c>
      <c r="I74" s="75">
        <v>12</v>
      </c>
      <c r="J74" s="59" t="s">
        <v>206</v>
      </c>
      <c r="K74" s="18">
        <v>215579422</v>
      </c>
      <c r="L74" s="75">
        <v>12</v>
      </c>
      <c r="M74" s="59" t="s">
        <v>206</v>
      </c>
      <c r="N74" s="18">
        <v>165563830</v>
      </c>
      <c r="O74" s="44">
        <v>3</v>
      </c>
      <c r="P74" s="59" t="s">
        <v>206</v>
      </c>
      <c r="Q74" s="18">
        <v>18843000</v>
      </c>
      <c r="R74" s="50"/>
      <c r="S74" s="59" t="s">
        <v>206</v>
      </c>
      <c r="T74" s="18">
        <v>0</v>
      </c>
      <c r="U74" s="50"/>
      <c r="V74" s="59" t="s">
        <v>206</v>
      </c>
      <c r="W74" s="18">
        <v>0</v>
      </c>
      <c r="X74" s="44"/>
      <c r="Y74" s="59" t="s">
        <v>206</v>
      </c>
      <c r="Z74" s="18">
        <v>0</v>
      </c>
      <c r="AA74" s="40">
        <f t="shared" si="4"/>
        <v>3</v>
      </c>
      <c r="AB74" s="59" t="s">
        <v>206</v>
      </c>
      <c r="AC74" s="12">
        <f t="shared" si="16"/>
        <v>18843000</v>
      </c>
      <c r="AD74" s="41">
        <f t="shared" si="5"/>
        <v>15</v>
      </c>
      <c r="AE74" s="59" t="s">
        <v>206</v>
      </c>
      <c r="AF74" s="31">
        <f t="shared" si="23"/>
        <v>234422422</v>
      </c>
      <c r="AG74" s="22">
        <f t="shared" si="17"/>
        <v>0.41666666666666669</v>
      </c>
      <c r="AH74" s="23">
        <f t="shared" si="18"/>
        <v>0.38027839393621687</v>
      </c>
      <c r="AI74" s="59" t="s">
        <v>83</v>
      </c>
    </row>
    <row r="75" spans="2:35" s="85" customFormat="1" ht="56.25" x14ac:dyDescent="0.2">
      <c r="B75" s="2">
        <v>51</v>
      </c>
      <c r="C75" s="80"/>
      <c r="D75" s="21" t="s">
        <v>90</v>
      </c>
      <c r="E75" s="24" t="s">
        <v>149</v>
      </c>
      <c r="F75" s="75">
        <v>45</v>
      </c>
      <c r="G75" s="59" t="s">
        <v>206</v>
      </c>
      <c r="H75" s="18">
        <v>523298941</v>
      </c>
      <c r="I75" s="75">
        <v>15</v>
      </c>
      <c r="J75" s="59" t="s">
        <v>206</v>
      </c>
      <c r="K75" s="18">
        <v>164732336</v>
      </c>
      <c r="L75" s="75">
        <v>15</v>
      </c>
      <c r="M75" s="59" t="s">
        <v>206</v>
      </c>
      <c r="N75" s="18">
        <v>176457857</v>
      </c>
      <c r="O75" s="44">
        <v>4</v>
      </c>
      <c r="P75" s="59" t="s">
        <v>206</v>
      </c>
      <c r="Q75" s="18">
        <v>19729000</v>
      </c>
      <c r="R75" s="50"/>
      <c r="S75" s="59" t="s">
        <v>206</v>
      </c>
      <c r="T75" s="18">
        <v>0</v>
      </c>
      <c r="U75" s="50"/>
      <c r="V75" s="59" t="s">
        <v>206</v>
      </c>
      <c r="W75" s="18">
        <v>0</v>
      </c>
      <c r="X75" s="44"/>
      <c r="Y75" s="59" t="s">
        <v>206</v>
      </c>
      <c r="Z75" s="18">
        <v>0</v>
      </c>
      <c r="AA75" s="40">
        <f t="shared" si="4"/>
        <v>4</v>
      </c>
      <c r="AB75" s="59" t="s">
        <v>206</v>
      </c>
      <c r="AC75" s="12">
        <f t="shared" si="16"/>
        <v>19729000</v>
      </c>
      <c r="AD75" s="41">
        <f t="shared" si="5"/>
        <v>19</v>
      </c>
      <c r="AE75" s="59" t="s">
        <v>206</v>
      </c>
      <c r="AF75" s="31">
        <f t="shared" si="23"/>
        <v>184461336</v>
      </c>
      <c r="AG75" s="22">
        <f t="shared" si="17"/>
        <v>0.42222222222222222</v>
      </c>
      <c r="AH75" s="23">
        <f t="shared" si="18"/>
        <v>0.35249705578899693</v>
      </c>
      <c r="AI75" s="59" t="s">
        <v>83</v>
      </c>
    </row>
    <row r="76" spans="2:35" s="87" customFormat="1" ht="67.5" x14ac:dyDescent="0.2">
      <c r="B76" s="2">
        <v>52</v>
      </c>
      <c r="C76" s="80"/>
      <c r="D76" s="21" t="s">
        <v>91</v>
      </c>
      <c r="E76" s="24" t="s">
        <v>150</v>
      </c>
      <c r="F76" s="75">
        <f>312*3</f>
        <v>936</v>
      </c>
      <c r="G76" s="59" t="s">
        <v>209</v>
      </c>
      <c r="H76" s="18">
        <v>321087623</v>
      </c>
      <c r="I76" s="75">
        <v>312</v>
      </c>
      <c r="J76" s="59" t="s">
        <v>209</v>
      </c>
      <c r="K76" s="18">
        <v>65252519</v>
      </c>
      <c r="L76" s="75">
        <v>312</v>
      </c>
      <c r="M76" s="59" t="s">
        <v>209</v>
      </c>
      <c r="N76" s="18">
        <v>126631755</v>
      </c>
      <c r="O76" s="44">
        <v>167</v>
      </c>
      <c r="P76" s="59" t="s">
        <v>209</v>
      </c>
      <c r="Q76" s="18">
        <v>14773000</v>
      </c>
      <c r="R76" s="50"/>
      <c r="S76" s="59" t="s">
        <v>209</v>
      </c>
      <c r="T76" s="18">
        <v>0</v>
      </c>
      <c r="U76" s="31"/>
      <c r="V76" s="59" t="s">
        <v>209</v>
      </c>
      <c r="W76" s="18">
        <v>0</v>
      </c>
      <c r="X76" s="44"/>
      <c r="Y76" s="59" t="s">
        <v>209</v>
      </c>
      <c r="Z76" s="18">
        <v>0</v>
      </c>
      <c r="AA76" s="40">
        <f t="shared" si="4"/>
        <v>167</v>
      </c>
      <c r="AB76" s="59" t="s">
        <v>209</v>
      </c>
      <c r="AC76" s="12">
        <f t="shared" si="16"/>
        <v>14773000</v>
      </c>
      <c r="AD76" s="41">
        <f t="shared" si="5"/>
        <v>479</v>
      </c>
      <c r="AE76" s="59" t="s">
        <v>209</v>
      </c>
      <c r="AF76" s="31">
        <f t="shared" si="23"/>
        <v>80025519</v>
      </c>
      <c r="AG76" s="22">
        <f t="shared" si="17"/>
        <v>0.51175213675213671</v>
      </c>
      <c r="AH76" s="23">
        <f t="shared" si="18"/>
        <v>0.24923264949393581</v>
      </c>
      <c r="AI76" s="59" t="s">
        <v>83</v>
      </c>
    </row>
    <row r="77" spans="2:35" s="26" customFormat="1" ht="45" x14ac:dyDescent="0.2">
      <c r="B77" s="2">
        <v>53</v>
      </c>
      <c r="C77" s="80"/>
      <c r="D77" s="21" t="s">
        <v>92</v>
      </c>
      <c r="E77" s="24" t="s">
        <v>151</v>
      </c>
      <c r="F77" s="75">
        <f>24*3</f>
        <v>72</v>
      </c>
      <c r="G77" s="59" t="s">
        <v>210</v>
      </c>
      <c r="H77" s="18">
        <v>293851563</v>
      </c>
      <c r="I77" s="75">
        <v>22</v>
      </c>
      <c r="J77" s="59" t="s">
        <v>210</v>
      </c>
      <c r="K77" s="18">
        <v>108922812</v>
      </c>
      <c r="L77" s="75">
        <v>22</v>
      </c>
      <c r="M77" s="59" t="s">
        <v>210</v>
      </c>
      <c r="N77" s="18">
        <v>91316762</v>
      </c>
      <c r="O77" s="44">
        <v>11</v>
      </c>
      <c r="P77" s="59" t="s">
        <v>210</v>
      </c>
      <c r="Q77" s="18">
        <v>22362978</v>
      </c>
      <c r="R77" s="50"/>
      <c r="S77" s="59" t="s">
        <v>210</v>
      </c>
      <c r="T77" s="18">
        <v>0</v>
      </c>
      <c r="U77" s="50"/>
      <c r="V77" s="59" t="s">
        <v>210</v>
      </c>
      <c r="W77" s="18">
        <v>0</v>
      </c>
      <c r="X77" s="44"/>
      <c r="Y77" s="59" t="s">
        <v>210</v>
      </c>
      <c r="Z77" s="18">
        <v>0</v>
      </c>
      <c r="AA77" s="40">
        <f t="shared" si="4"/>
        <v>11</v>
      </c>
      <c r="AB77" s="59" t="s">
        <v>210</v>
      </c>
      <c r="AC77" s="12">
        <f t="shared" si="16"/>
        <v>22362978</v>
      </c>
      <c r="AD77" s="41">
        <f t="shared" si="5"/>
        <v>33</v>
      </c>
      <c r="AE77" s="59" t="s">
        <v>210</v>
      </c>
      <c r="AF77" s="53">
        <f t="shared" si="23"/>
        <v>131285790</v>
      </c>
      <c r="AG77" s="22">
        <f t="shared" si="17"/>
        <v>0.45833333333333331</v>
      </c>
      <c r="AH77" s="23">
        <f t="shared" si="18"/>
        <v>0.44677587779242134</v>
      </c>
      <c r="AI77" s="59" t="s">
        <v>83</v>
      </c>
    </row>
    <row r="78" spans="2:35" s="73" customFormat="1" ht="45" x14ac:dyDescent="0.2">
      <c r="B78" s="1">
        <v>10</v>
      </c>
      <c r="C78" s="80"/>
      <c r="D78" s="15" t="s">
        <v>93</v>
      </c>
      <c r="E78" s="16" t="s">
        <v>94</v>
      </c>
      <c r="F78" s="38">
        <v>300</v>
      </c>
      <c r="G78" s="76" t="s">
        <v>205</v>
      </c>
      <c r="H78" s="17">
        <v>26292590507</v>
      </c>
      <c r="I78" s="38">
        <v>100</v>
      </c>
      <c r="J78" s="76" t="s">
        <v>205</v>
      </c>
      <c r="K78" s="17">
        <f t="shared" ref="K78" si="24">K79</f>
        <v>590157659</v>
      </c>
      <c r="L78" s="38">
        <v>100</v>
      </c>
      <c r="M78" s="76" t="s">
        <v>205</v>
      </c>
      <c r="N78" s="17">
        <f>N79</f>
        <v>10535200000</v>
      </c>
      <c r="O78" s="77" t="s">
        <v>220</v>
      </c>
      <c r="P78" s="76" t="s">
        <v>205</v>
      </c>
      <c r="Q78" s="17">
        <v>202691700</v>
      </c>
      <c r="R78" s="51"/>
      <c r="S78" s="76" t="s">
        <v>205</v>
      </c>
      <c r="T78" s="18">
        <v>0</v>
      </c>
      <c r="U78" s="51"/>
      <c r="V78" s="76" t="s">
        <v>205</v>
      </c>
      <c r="W78" s="18">
        <v>0</v>
      </c>
      <c r="X78" s="57"/>
      <c r="Y78" s="76" t="s">
        <v>205</v>
      </c>
      <c r="Z78" s="18">
        <v>0</v>
      </c>
      <c r="AA78" s="42">
        <f t="shared" si="4"/>
        <v>25</v>
      </c>
      <c r="AB78" s="76" t="s">
        <v>205</v>
      </c>
      <c r="AC78" s="3">
        <f t="shared" ref="AC78:AC92" si="25">Q78+T78+W78+Z78</f>
        <v>202691700</v>
      </c>
      <c r="AD78" s="43">
        <f t="shared" si="5"/>
        <v>125</v>
      </c>
      <c r="AE78" s="76" t="s">
        <v>205</v>
      </c>
      <c r="AF78" s="33">
        <f t="shared" si="23"/>
        <v>792849359</v>
      </c>
      <c r="AG78" s="19">
        <f t="shared" si="17"/>
        <v>0.41666666666666669</v>
      </c>
      <c r="AH78" s="20">
        <f t="shared" si="18"/>
        <v>3.0154858981617502E-2</v>
      </c>
      <c r="AI78" s="13" t="s">
        <v>225</v>
      </c>
    </row>
    <row r="79" spans="2:35" s="26" customFormat="1" ht="33.75" x14ac:dyDescent="0.2">
      <c r="B79" s="2">
        <v>54</v>
      </c>
      <c r="C79" s="80"/>
      <c r="D79" s="21" t="s">
        <v>95</v>
      </c>
      <c r="E79" s="24" t="s">
        <v>192</v>
      </c>
      <c r="F79" s="75">
        <v>36</v>
      </c>
      <c r="G79" s="44" t="s">
        <v>211</v>
      </c>
      <c r="H79" s="18">
        <v>26292590507</v>
      </c>
      <c r="I79" s="75">
        <v>12</v>
      </c>
      <c r="J79" s="44" t="s">
        <v>211</v>
      </c>
      <c r="K79" s="18">
        <v>590157659</v>
      </c>
      <c r="L79" s="75">
        <v>12</v>
      </c>
      <c r="M79" s="44" t="s">
        <v>211</v>
      </c>
      <c r="N79" s="18">
        <v>10535200000</v>
      </c>
      <c r="O79" s="44">
        <v>3</v>
      </c>
      <c r="P79" s="44" t="s">
        <v>211</v>
      </c>
      <c r="Q79" s="18">
        <v>202691700</v>
      </c>
      <c r="R79" s="50"/>
      <c r="S79" s="44" t="s">
        <v>211</v>
      </c>
      <c r="T79" s="18">
        <v>0</v>
      </c>
      <c r="U79" s="50"/>
      <c r="V79" s="44" t="s">
        <v>211</v>
      </c>
      <c r="W79" s="18">
        <v>0</v>
      </c>
      <c r="X79" s="44"/>
      <c r="Y79" s="44" t="s">
        <v>211</v>
      </c>
      <c r="Z79" s="18">
        <v>0</v>
      </c>
      <c r="AA79" s="40">
        <f t="shared" ref="AA79:AA92" si="26">O79+R79+U79+X79</f>
        <v>3</v>
      </c>
      <c r="AB79" s="44" t="s">
        <v>211</v>
      </c>
      <c r="AC79" s="12">
        <f t="shared" si="25"/>
        <v>202691700</v>
      </c>
      <c r="AD79" s="41">
        <f t="shared" ref="AD79:AD92" si="27">I79+AA79</f>
        <v>15</v>
      </c>
      <c r="AE79" s="44" t="s">
        <v>211</v>
      </c>
      <c r="AF79" s="31">
        <f t="shared" si="23"/>
        <v>792849359</v>
      </c>
      <c r="AG79" s="22">
        <f t="shared" si="17"/>
        <v>0.41666666666666669</v>
      </c>
      <c r="AH79" s="23">
        <f t="shared" si="18"/>
        <v>3.0154858981617502E-2</v>
      </c>
      <c r="AI79" s="59" t="s">
        <v>225</v>
      </c>
    </row>
    <row r="80" spans="2:35" s="73" customFormat="1" ht="33.75" x14ac:dyDescent="0.2">
      <c r="B80" s="64" t="s">
        <v>8</v>
      </c>
      <c r="C80" s="67" t="s">
        <v>199</v>
      </c>
      <c r="D80" s="15" t="s">
        <v>229</v>
      </c>
      <c r="E80" s="16"/>
      <c r="F80" s="80" t="s">
        <v>56</v>
      </c>
      <c r="G80" s="80"/>
      <c r="H80" s="17"/>
      <c r="I80" s="38" t="s">
        <v>56</v>
      </c>
      <c r="J80" s="57"/>
      <c r="K80" s="17"/>
      <c r="L80" s="38" t="s">
        <v>56</v>
      </c>
      <c r="M80" s="57"/>
      <c r="O80" s="57"/>
      <c r="P80" s="57"/>
      <c r="Q80" s="17"/>
      <c r="R80" s="51"/>
      <c r="S80" s="57"/>
      <c r="T80" s="17"/>
      <c r="U80" s="51"/>
      <c r="V80" s="57"/>
      <c r="W80" s="17"/>
      <c r="X80" s="57"/>
      <c r="Y80" s="57"/>
      <c r="Z80" s="17"/>
      <c r="AA80" s="42"/>
      <c r="AB80" s="57"/>
      <c r="AC80" s="3"/>
      <c r="AD80" s="43"/>
      <c r="AE80" s="57"/>
      <c r="AF80" s="33"/>
      <c r="AG80" s="19"/>
      <c r="AH80" s="20"/>
      <c r="AI80" s="13"/>
    </row>
    <row r="81" spans="2:35" s="78" customFormat="1" ht="73.5" customHeight="1" x14ac:dyDescent="0.2">
      <c r="B81" s="64"/>
      <c r="C81" s="67"/>
      <c r="D81" s="15" t="s">
        <v>96</v>
      </c>
      <c r="E81" s="16" t="s">
        <v>97</v>
      </c>
      <c r="F81" s="81" t="s">
        <v>203</v>
      </c>
      <c r="G81" s="76" t="s">
        <v>205</v>
      </c>
      <c r="H81" s="17">
        <v>4634751711</v>
      </c>
      <c r="I81" s="81" t="s">
        <v>217</v>
      </c>
      <c r="J81" s="76" t="s">
        <v>205</v>
      </c>
      <c r="K81" s="17">
        <f t="shared" ref="K81" si="28">K82</f>
        <v>1022181491</v>
      </c>
      <c r="L81" s="81" t="s">
        <v>219</v>
      </c>
      <c r="M81" s="76" t="s">
        <v>205</v>
      </c>
      <c r="N81" s="17">
        <f>N82</f>
        <v>1506999808</v>
      </c>
      <c r="O81" s="81" t="s">
        <v>221</v>
      </c>
      <c r="P81" s="76" t="s">
        <v>205</v>
      </c>
      <c r="Q81" s="17">
        <f>Q82</f>
        <v>191617877</v>
      </c>
      <c r="R81" s="51"/>
      <c r="S81" s="76" t="s">
        <v>205</v>
      </c>
      <c r="T81" s="18">
        <v>0</v>
      </c>
      <c r="U81" s="51"/>
      <c r="V81" s="76" t="s">
        <v>205</v>
      </c>
      <c r="W81" s="18">
        <v>0</v>
      </c>
      <c r="X81" s="57"/>
      <c r="Y81" s="76" t="s">
        <v>205</v>
      </c>
      <c r="Z81" s="18">
        <v>0</v>
      </c>
      <c r="AA81" s="42">
        <f t="shared" si="26"/>
        <v>20</v>
      </c>
      <c r="AB81" s="76" t="s">
        <v>205</v>
      </c>
      <c r="AC81" s="3">
        <f t="shared" si="25"/>
        <v>191617877</v>
      </c>
      <c r="AD81" s="43">
        <f t="shared" si="27"/>
        <v>105</v>
      </c>
      <c r="AE81" s="76" t="s">
        <v>205</v>
      </c>
      <c r="AF81" s="33">
        <f t="shared" si="23"/>
        <v>1213799368</v>
      </c>
      <c r="AG81" s="88" t="s">
        <v>224</v>
      </c>
      <c r="AH81" s="20">
        <f t="shared" ref="AH81:AH92" si="29">AF81/H81</f>
        <v>0.26189091534702924</v>
      </c>
      <c r="AI81" s="13" t="s">
        <v>100</v>
      </c>
    </row>
    <row r="82" spans="2:35" s="73" customFormat="1" ht="45" x14ac:dyDescent="0.2">
      <c r="B82" s="1">
        <v>12</v>
      </c>
      <c r="C82" s="67"/>
      <c r="D82" s="15" t="s">
        <v>98</v>
      </c>
      <c r="E82" s="16" t="s">
        <v>99</v>
      </c>
      <c r="F82" s="81" t="s">
        <v>203</v>
      </c>
      <c r="G82" s="76" t="s">
        <v>205</v>
      </c>
      <c r="H82" s="17">
        <v>4634751711</v>
      </c>
      <c r="I82" s="81" t="s">
        <v>217</v>
      </c>
      <c r="J82" s="76" t="s">
        <v>205</v>
      </c>
      <c r="K82" s="17">
        <f t="shared" ref="K82" si="30">SUM(K83:K92)</f>
        <v>1022181491</v>
      </c>
      <c r="L82" s="81" t="s">
        <v>219</v>
      </c>
      <c r="M82" s="76" t="s">
        <v>205</v>
      </c>
      <c r="N82" s="17">
        <f>SUM(N83:N92)</f>
        <v>1506999808</v>
      </c>
      <c r="O82" s="81" t="s">
        <v>221</v>
      </c>
      <c r="P82" s="76" t="s">
        <v>205</v>
      </c>
      <c r="Q82" s="17">
        <f>SUM(Q83:Q92)</f>
        <v>191617877</v>
      </c>
      <c r="R82" s="51"/>
      <c r="S82" s="76" t="s">
        <v>205</v>
      </c>
      <c r="T82" s="18">
        <v>0</v>
      </c>
      <c r="U82" s="51"/>
      <c r="V82" s="76" t="s">
        <v>205</v>
      </c>
      <c r="W82" s="18">
        <v>0</v>
      </c>
      <c r="X82" s="57"/>
      <c r="Y82" s="76" t="s">
        <v>205</v>
      </c>
      <c r="Z82" s="18">
        <v>0</v>
      </c>
      <c r="AA82" s="42">
        <f t="shared" si="26"/>
        <v>20</v>
      </c>
      <c r="AB82" s="76" t="s">
        <v>205</v>
      </c>
      <c r="AC82" s="3">
        <f t="shared" si="25"/>
        <v>191617877</v>
      </c>
      <c r="AD82" s="43">
        <f t="shared" si="27"/>
        <v>105</v>
      </c>
      <c r="AE82" s="76" t="s">
        <v>205</v>
      </c>
      <c r="AF82" s="33">
        <f>SUM(K82,AC82)</f>
        <v>1213799368</v>
      </c>
      <c r="AG82" s="88" t="s">
        <v>224</v>
      </c>
      <c r="AH82" s="20">
        <f t="shared" si="29"/>
        <v>0.26189091534702924</v>
      </c>
      <c r="AI82" s="13" t="s">
        <v>100</v>
      </c>
    </row>
    <row r="83" spans="2:35" s="26" customFormat="1" ht="22.5" x14ac:dyDescent="0.2">
      <c r="B83" s="2">
        <v>55</v>
      </c>
      <c r="C83" s="67"/>
      <c r="D83" s="21" t="s">
        <v>101</v>
      </c>
      <c r="E83" s="24" t="s">
        <v>193</v>
      </c>
      <c r="F83" s="75">
        <v>3</v>
      </c>
      <c r="G83" s="59" t="s">
        <v>206</v>
      </c>
      <c r="H83" s="18">
        <v>541314770</v>
      </c>
      <c r="I83" s="75">
        <v>1</v>
      </c>
      <c r="J83" s="59" t="s">
        <v>206</v>
      </c>
      <c r="K83" s="18">
        <v>124904658</v>
      </c>
      <c r="L83" s="75">
        <v>1</v>
      </c>
      <c r="M83" s="59" t="s">
        <v>206</v>
      </c>
      <c r="N83" s="18">
        <v>139864400</v>
      </c>
      <c r="O83" s="18">
        <v>0</v>
      </c>
      <c r="P83" s="59" t="s">
        <v>206</v>
      </c>
      <c r="Q83" s="18">
        <v>3800000</v>
      </c>
      <c r="R83" s="49"/>
      <c r="S83" s="59" t="s">
        <v>206</v>
      </c>
      <c r="T83" s="18">
        <v>0</v>
      </c>
      <c r="U83" s="49"/>
      <c r="V83" s="59" t="s">
        <v>206</v>
      </c>
      <c r="W83" s="18">
        <v>0</v>
      </c>
      <c r="X83" s="49"/>
      <c r="Y83" s="59" t="s">
        <v>206</v>
      </c>
      <c r="Z83" s="18">
        <v>0</v>
      </c>
      <c r="AA83" s="40">
        <f t="shared" si="26"/>
        <v>0</v>
      </c>
      <c r="AB83" s="59" t="s">
        <v>206</v>
      </c>
      <c r="AC83" s="12">
        <f t="shared" si="25"/>
        <v>3800000</v>
      </c>
      <c r="AD83" s="41">
        <f t="shared" si="27"/>
        <v>1</v>
      </c>
      <c r="AE83" s="59" t="s">
        <v>206</v>
      </c>
      <c r="AF83" s="34">
        <f>SUM(AC83,K83)</f>
        <v>128704658</v>
      </c>
      <c r="AG83" s="22">
        <f t="shared" ref="AG83:AG92" si="31">AD83/F83</f>
        <v>0.33333333333333331</v>
      </c>
      <c r="AH83" s="23">
        <f t="shared" si="29"/>
        <v>0.23776306343904122</v>
      </c>
      <c r="AI83" s="59" t="s">
        <v>100</v>
      </c>
    </row>
    <row r="84" spans="2:35" s="26" customFormat="1" ht="45" x14ac:dyDescent="0.2">
      <c r="B84" s="2">
        <v>56</v>
      </c>
      <c r="C84" s="67"/>
      <c r="D84" s="21" t="s">
        <v>102</v>
      </c>
      <c r="E84" s="24" t="s">
        <v>194</v>
      </c>
      <c r="F84" s="75">
        <v>3</v>
      </c>
      <c r="G84" s="59" t="s">
        <v>206</v>
      </c>
      <c r="H84" s="18">
        <v>100369230</v>
      </c>
      <c r="I84" s="75">
        <v>0</v>
      </c>
      <c r="J84" s="59" t="s">
        <v>206</v>
      </c>
      <c r="K84" s="18">
        <v>3835050</v>
      </c>
      <c r="L84" s="75">
        <v>1</v>
      </c>
      <c r="M84" s="59" t="s">
        <v>206</v>
      </c>
      <c r="N84" s="18">
        <v>37286531</v>
      </c>
      <c r="O84" s="89">
        <v>0</v>
      </c>
      <c r="P84" s="59" t="s">
        <v>206</v>
      </c>
      <c r="Q84" s="18">
        <v>0</v>
      </c>
      <c r="R84" s="50"/>
      <c r="S84" s="59" t="s">
        <v>206</v>
      </c>
      <c r="T84" s="18">
        <v>0</v>
      </c>
      <c r="U84" s="50"/>
      <c r="V84" s="59" t="s">
        <v>206</v>
      </c>
      <c r="W84" s="18">
        <v>0</v>
      </c>
      <c r="X84" s="50"/>
      <c r="Y84" s="59" t="s">
        <v>206</v>
      </c>
      <c r="Z84" s="18">
        <v>0</v>
      </c>
      <c r="AA84" s="40">
        <f t="shared" si="26"/>
        <v>0</v>
      </c>
      <c r="AB84" s="59" t="s">
        <v>206</v>
      </c>
      <c r="AC84" s="12">
        <f t="shared" si="25"/>
        <v>0</v>
      </c>
      <c r="AD84" s="41">
        <f t="shared" si="27"/>
        <v>0</v>
      </c>
      <c r="AE84" s="59" t="s">
        <v>206</v>
      </c>
      <c r="AF84" s="31">
        <f>SUM(AC84,K84)</f>
        <v>3835050</v>
      </c>
      <c r="AG84" s="22">
        <f t="shared" si="31"/>
        <v>0</v>
      </c>
      <c r="AH84" s="23">
        <f t="shared" si="29"/>
        <v>3.8209419360893775E-2</v>
      </c>
      <c r="AI84" s="59" t="s">
        <v>100</v>
      </c>
    </row>
    <row r="85" spans="2:35" s="26" customFormat="1" ht="33.75" x14ac:dyDescent="0.2">
      <c r="B85" s="2">
        <v>57</v>
      </c>
      <c r="C85" s="67"/>
      <c r="D85" s="21" t="s">
        <v>103</v>
      </c>
      <c r="E85" s="24" t="s">
        <v>152</v>
      </c>
      <c r="F85" s="75">
        <v>3</v>
      </c>
      <c r="G85" s="44" t="s">
        <v>211</v>
      </c>
      <c r="H85" s="18">
        <v>864193744</v>
      </c>
      <c r="I85" s="75">
        <v>1</v>
      </c>
      <c r="J85" s="44" t="s">
        <v>211</v>
      </c>
      <c r="K85" s="18">
        <v>171163958</v>
      </c>
      <c r="L85" s="75">
        <v>1</v>
      </c>
      <c r="M85" s="44" t="s">
        <v>211</v>
      </c>
      <c r="N85" s="18">
        <v>262906026</v>
      </c>
      <c r="O85" s="89">
        <v>0</v>
      </c>
      <c r="P85" s="44" t="s">
        <v>211</v>
      </c>
      <c r="Q85" s="18">
        <v>68453335</v>
      </c>
      <c r="R85" s="49"/>
      <c r="S85" s="44" t="s">
        <v>211</v>
      </c>
      <c r="T85" s="18">
        <v>0</v>
      </c>
      <c r="U85" s="49"/>
      <c r="V85" s="44" t="s">
        <v>211</v>
      </c>
      <c r="W85" s="18">
        <v>0</v>
      </c>
      <c r="X85" s="49"/>
      <c r="Y85" s="44" t="s">
        <v>211</v>
      </c>
      <c r="Z85" s="18">
        <v>0</v>
      </c>
      <c r="AA85" s="40">
        <f t="shared" si="26"/>
        <v>0</v>
      </c>
      <c r="AB85" s="44" t="s">
        <v>211</v>
      </c>
      <c r="AC85" s="12">
        <f t="shared" si="25"/>
        <v>68453335</v>
      </c>
      <c r="AD85" s="41">
        <f t="shared" si="27"/>
        <v>1</v>
      </c>
      <c r="AE85" s="44" t="s">
        <v>211</v>
      </c>
      <c r="AF85" s="31">
        <f>SUM(AC85,K85)</f>
        <v>239617293</v>
      </c>
      <c r="AG85" s="22">
        <f t="shared" si="31"/>
        <v>0.33333333333333331</v>
      </c>
      <c r="AH85" s="23">
        <f t="shared" si="29"/>
        <v>0.27727265403578299</v>
      </c>
      <c r="AI85" s="59" t="s">
        <v>100</v>
      </c>
    </row>
    <row r="86" spans="2:35" s="26" customFormat="1" ht="33.75" x14ac:dyDescent="0.2">
      <c r="B86" s="2">
        <v>58</v>
      </c>
      <c r="C86" s="67"/>
      <c r="D86" s="35" t="s">
        <v>15</v>
      </c>
      <c r="E86" s="24" t="s">
        <v>153</v>
      </c>
      <c r="F86" s="75">
        <v>6</v>
      </c>
      <c r="G86" s="44" t="s">
        <v>211</v>
      </c>
      <c r="H86" s="18">
        <v>798476464</v>
      </c>
      <c r="I86" s="75">
        <v>2</v>
      </c>
      <c r="J86" s="44" t="s">
        <v>211</v>
      </c>
      <c r="K86" s="18">
        <v>161370572</v>
      </c>
      <c r="L86" s="75">
        <v>2</v>
      </c>
      <c r="M86" s="44" t="s">
        <v>211</v>
      </c>
      <c r="N86" s="18">
        <v>261512050</v>
      </c>
      <c r="O86" s="89">
        <v>0</v>
      </c>
      <c r="P86" s="44" t="s">
        <v>211</v>
      </c>
      <c r="Q86" s="18">
        <v>19535296</v>
      </c>
      <c r="R86" s="49"/>
      <c r="S86" s="44" t="s">
        <v>211</v>
      </c>
      <c r="T86" s="18">
        <v>0</v>
      </c>
      <c r="U86" s="49"/>
      <c r="V86" s="44" t="s">
        <v>211</v>
      </c>
      <c r="W86" s="18">
        <v>0</v>
      </c>
      <c r="X86" s="49"/>
      <c r="Y86" s="44" t="s">
        <v>211</v>
      </c>
      <c r="Z86" s="18">
        <v>0</v>
      </c>
      <c r="AA86" s="40">
        <f t="shared" si="26"/>
        <v>0</v>
      </c>
      <c r="AB86" s="44" t="s">
        <v>211</v>
      </c>
      <c r="AC86" s="12">
        <f t="shared" si="25"/>
        <v>19535296</v>
      </c>
      <c r="AD86" s="41">
        <f t="shared" si="27"/>
        <v>2</v>
      </c>
      <c r="AE86" s="44" t="s">
        <v>211</v>
      </c>
      <c r="AF86" s="31">
        <f>SUM(AC86,K86)</f>
        <v>180905868</v>
      </c>
      <c r="AG86" s="22">
        <f t="shared" si="31"/>
        <v>0.33333333333333331</v>
      </c>
      <c r="AH86" s="23">
        <f t="shared" si="29"/>
        <v>0.22656380764655826</v>
      </c>
      <c r="AI86" s="59" t="s">
        <v>100</v>
      </c>
    </row>
    <row r="87" spans="2:35" s="26" customFormat="1" ht="45" x14ac:dyDescent="0.2">
      <c r="B87" s="2">
        <v>59</v>
      </c>
      <c r="C87" s="67"/>
      <c r="D87" s="35" t="s">
        <v>104</v>
      </c>
      <c r="E87" s="24" t="s">
        <v>154</v>
      </c>
      <c r="F87" s="75">
        <v>12</v>
      </c>
      <c r="G87" s="44" t="s">
        <v>211</v>
      </c>
      <c r="H87" s="18">
        <v>175659826</v>
      </c>
      <c r="I87" s="75">
        <v>4</v>
      </c>
      <c r="J87" s="44" t="s">
        <v>211</v>
      </c>
      <c r="K87" s="18">
        <v>28732140</v>
      </c>
      <c r="L87" s="75">
        <v>4</v>
      </c>
      <c r="M87" s="44" t="s">
        <v>211</v>
      </c>
      <c r="N87" s="18">
        <v>63508230</v>
      </c>
      <c r="O87" s="44">
        <v>1</v>
      </c>
      <c r="P87" s="44" t="s">
        <v>211</v>
      </c>
      <c r="Q87" s="18">
        <v>3900000</v>
      </c>
      <c r="R87" s="50"/>
      <c r="S87" s="44" t="s">
        <v>211</v>
      </c>
      <c r="T87" s="18">
        <v>0</v>
      </c>
      <c r="U87" s="50"/>
      <c r="V87" s="44" t="s">
        <v>211</v>
      </c>
      <c r="W87" s="18">
        <v>0</v>
      </c>
      <c r="X87" s="50"/>
      <c r="Y87" s="44" t="s">
        <v>211</v>
      </c>
      <c r="Z87" s="18">
        <v>0</v>
      </c>
      <c r="AA87" s="40">
        <f t="shared" si="26"/>
        <v>1</v>
      </c>
      <c r="AB87" s="44" t="s">
        <v>211</v>
      </c>
      <c r="AC87" s="12">
        <f t="shared" si="25"/>
        <v>3900000</v>
      </c>
      <c r="AD87" s="41">
        <f t="shared" si="27"/>
        <v>5</v>
      </c>
      <c r="AE87" s="44" t="s">
        <v>211</v>
      </c>
      <c r="AF87" s="31">
        <f t="shared" ref="AF87:AF92" si="32">SUM(AC87,K87)</f>
        <v>32632140</v>
      </c>
      <c r="AG87" s="22">
        <f t="shared" si="31"/>
        <v>0.41666666666666669</v>
      </c>
      <c r="AH87" s="23">
        <f t="shared" si="29"/>
        <v>0.18576894184103313</v>
      </c>
      <c r="AI87" s="59" t="s">
        <v>100</v>
      </c>
    </row>
    <row r="88" spans="2:35" s="26" customFormat="1" ht="45" x14ac:dyDescent="0.2">
      <c r="B88" s="2">
        <v>60</v>
      </c>
      <c r="C88" s="67"/>
      <c r="D88" s="21" t="s">
        <v>105</v>
      </c>
      <c r="E88" s="24" t="s">
        <v>155</v>
      </c>
      <c r="F88" s="75">
        <v>6</v>
      </c>
      <c r="G88" s="44" t="s">
        <v>211</v>
      </c>
      <c r="H88" s="18">
        <v>452959300</v>
      </c>
      <c r="I88" s="75">
        <v>2</v>
      </c>
      <c r="J88" s="44" t="s">
        <v>211</v>
      </c>
      <c r="K88" s="18">
        <v>98131631</v>
      </c>
      <c r="L88" s="75">
        <v>2</v>
      </c>
      <c r="M88" s="44" t="s">
        <v>211</v>
      </c>
      <c r="N88" s="18">
        <v>156054230</v>
      </c>
      <c r="O88" s="44">
        <v>1</v>
      </c>
      <c r="P88" s="44" t="s">
        <v>211</v>
      </c>
      <c r="Q88" s="18">
        <v>6290289</v>
      </c>
      <c r="R88" s="50"/>
      <c r="S88" s="44" t="s">
        <v>211</v>
      </c>
      <c r="T88" s="18">
        <v>0</v>
      </c>
      <c r="U88" s="50"/>
      <c r="V88" s="44" t="s">
        <v>211</v>
      </c>
      <c r="W88" s="18">
        <v>0</v>
      </c>
      <c r="X88" s="50"/>
      <c r="Y88" s="44" t="s">
        <v>211</v>
      </c>
      <c r="Z88" s="18">
        <v>0</v>
      </c>
      <c r="AA88" s="40">
        <f t="shared" si="26"/>
        <v>1</v>
      </c>
      <c r="AB88" s="44" t="s">
        <v>211</v>
      </c>
      <c r="AC88" s="12">
        <f t="shared" si="25"/>
        <v>6290289</v>
      </c>
      <c r="AD88" s="41">
        <f t="shared" si="27"/>
        <v>3</v>
      </c>
      <c r="AE88" s="44" t="s">
        <v>211</v>
      </c>
      <c r="AF88" s="54">
        <f>SUM(AC88,K88)</f>
        <v>104421920</v>
      </c>
      <c r="AG88" s="22">
        <f t="shared" si="31"/>
        <v>0.5</v>
      </c>
      <c r="AH88" s="23">
        <f t="shared" si="29"/>
        <v>0.23053267699769053</v>
      </c>
      <c r="AI88" s="59" t="s">
        <v>100</v>
      </c>
    </row>
    <row r="89" spans="2:35" s="26" customFormat="1" ht="78.75" x14ac:dyDescent="0.2">
      <c r="B89" s="2">
        <v>61</v>
      </c>
      <c r="C89" s="67"/>
      <c r="D89" s="21" t="s">
        <v>106</v>
      </c>
      <c r="E89" s="24" t="s">
        <v>156</v>
      </c>
      <c r="F89" s="75">
        <v>12</v>
      </c>
      <c r="G89" s="59" t="s">
        <v>206</v>
      </c>
      <c r="H89" s="18">
        <v>560576486</v>
      </c>
      <c r="I89" s="75">
        <v>4</v>
      </c>
      <c r="J89" s="59" t="s">
        <v>206</v>
      </c>
      <c r="K89" s="18">
        <v>120755891</v>
      </c>
      <c r="L89" s="75">
        <v>4</v>
      </c>
      <c r="M89" s="59" t="s">
        <v>206</v>
      </c>
      <c r="N89" s="18">
        <v>203787083</v>
      </c>
      <c r="O89" s="44">
        <v>1</v>
      </c>
      <c r="P89" s="59" t="s">
        <v>206</v>
      </c>
      <c r="Q89" s="18">
        <v>24458631</v>
      </c>
      <c r="R89" s="50"/>
      <c r="S89" s="59" t="s">
        <v>206</v>
      </c>
      <c r="T89" s="18">
        <v>0</v>
      </c>
      <c r="U89" s="50"/>
      <c r="V89" s="59" t="s">
        <v>206</v>
      </c>
      <c r="W89" s="18">
        <v>0</v>
      </c>
      <c r="X89" s="50"/>
      <c r="Y89" s="59" t="s">
        <v>206</v>
      </c>
      <c r="Z89" s="18">
        <v>0</v>
      </c>
      <c r="AA89" s="40">
        <f t="shared" si="26"/>
        <v>1</v>
      </c>
      <c r="AB89" s="59" t="s">
        <v>206</v>
      </c>
      <c r="AC89" s="12">
        <f t="shared" si="25"/>
        <v>24458631</v>
      </c>
      <c r="AD89" s="41">
        <f t="shared" si="27"/>
        <v>5</v>
      </c>
      <c r="AE89" s="59" t="s">
        <v>206</v>
      </c>
      <c r="AF89" s="31">
        <f t="shared" si="32"/>
        <v>145214522</v>
      </c>
      <c r="AG89" s="22">
        <f t="shared" si="31"/>
        <v>0.41666666666666669</v>
      </c>
      <c r="AH89" s="23">
        <f t="shared" si="29"/>
        <v>0.25904497535417498</v>
      </c>
      <c r="AI89" s="59" t="s">
        <v>100</v>
      </c>
    </row>
    <row r="90" spans="2:35" s="26" customFormat="1" ht="45" x14ac:dyDescent="0.2">
      <c r="B90" s="2">
        <v>62</v>
      </c>
      <c r="C90" s="67"/>
      <c r="D90" s="21" t="s">
        <v>107</v>
      </c>
      <c r="E90" s="24" t="s">
        <v>195</v>
      </c>
      <c r="F90" s="75">
        <f>39*3</f>
        <v>117</v>
      </c>
      <c r="G90" s="44" t="s">
        <v>211</v>
      </c>
      <c r="H90" s="18">
        <v>431757945</v>
      </c>
      <c r="I90" s="75">
        <v>39</v>
      </c>
      <c r="J90" s="44" t="s">
        <v>211</v>
      </c>
      <c r="K90" s="18">
        <v>96699669</v>
      </c>
      <c r="L90" s="75">
        <v>39</v>
      </c>
      <c r="M90" s="44" t="s">
        <v>211</v>
      </c>
      <c r="N90" s="18">
        <v>160615840</v>
      </c>
      <c r="O90" s="18">
        <v>0</v>
      </c>
      <c r="P90" s="44" t="s">
        <v>211</v>
      </c>
      <c r="Q90" s="18">
        <v>20793326</v>
      </c>
      <c r="R90" s="50"/>
      <c r="S90" s="44" t="s">
        <v>211</v>
      </c>
      <c r="T90" s="18">
        <v>0</v>
      </c>
      <c r="U90" s="50"/>
      <c r="V90" s="44" t="s">
        <v>211</v>
      </c>
      <c r="W90" s="18">
        <v>0</v>
      </c>
      <c r="X90" s="50"/>
      <c r="Y90" s="44" t="s">
        <v>211</v>
      </c>
      <c r="Z90" s="18">
        <v>0</v>
      </c>
      <c r="AA90" s="40">
        <f t="shared" si="26"/>
        <v>0</v>
      </c>
      <c r="AB90" s="44" t="s">
        <v>211</v>
      </c>
      <c r="AC90" s="12">
        <f t="shared" si="25"/>
        <v>20793326</v>
      </c>
      <c r="AD90" s="41">
        <f t="shared" si="27"/>
        <v>39</v>
      </c>
      <c r="AE90" s="44" t="s">
        <v>211</v>
      </c>
      <c r="AF90" s="31">
        <f t="shared" si="32"/>
        <v>117492995</v>
      </c>
      <c r="AG90" s="22">
        <f t="shared" si="31"/>
        <v>0.33333333333333331</v>
      </c>
      <c r="AH90" s="23">
        <f t="shared" si="29"/>
        <v>0.27212700162356018</v>
      </c>
      <c r="AI90" s="59" t="s">
        <v>100</v>
      </c>
    </row>
    <row r="91" spans="2:35" s="26" customFormat="1" ht="33.75" x14ac:dyDescent="0.2">
      <c r="B91" s="2">
        <v>63</v>
      </c>
      <c r="C91" s="67"/>
      <c r="D91" s="21" t="s">
        <v>108</v>
      </c>
      <c r="E91" s="24" t="s">
        <v>196</v>
      </c>
      <c r="F91" s="75">
        <v>117</v>
      </c>
      <c r="G91" s="44" t="s">
        <v>211</v>
      </c>
      <c r="H91" s="18">
        <v>402998841</v>
      </c>
      <c r="I91" s="75">
        <v>39</v>
      </c>
      <c r="J91" s="44" t="s">
        <v>211</v>
      </c>
      <c r="K91" s="18">
        <v>120529010</v>
      </c>
      <c r="L91" s="75">
        <v>39</v>
      </c>
      <c r="M91" s="44" t="s">
        <v>211</v>
      </c>
      <c r="N91" s="18">
        <v>129155544</v>
      </c>
      <c r="O91" s="18">
        <v>0</v>
      </c>
      <c r="P91" s="44" t="s">
        <v>211</v>
      </c>
      <c r="Q91" s="18">
        <v>0</v>
      </c>
      <c r="R91" s="50"/>
      <c r="S91" s="44" t="s">
        <v>211</v>
      </c>
      <c r="T91" s="18">
        <v>0</v>
      </c>
      <c r="U91" s="50"/>
      <c r="V91" s="44" t="s">
        <v>211</v>
      </c>
      <c r="W91" s="18">
        <v>0</v>
      </c>
      <c r="X91" s="50"/>
      <c r="Y91" s="44" t="s">
        <v>211</v>
      </c>
      <c r="Z91" s="18">
        <v>0</v>
      </c>
      <c r="AA91" s="40">
        <f t="shared" si="26"/>
        <v>0</v>
      </c>
      <c r="AB91" s="44" t="s">
        <v>211</v>
      </c>
      <c r="AC91" s="12">
        <f t="shared" si="25"/>
        <v>0</v>
      </c>
      <c r="AD91" s="41">
        <f t="shared" si="27"/>
        <v>39</v>
      </c>
      <c r="AE91" s="44" t="s">
        <v>211</v>
      </c>
      <c r="AF91" s="31">
        <f t="shared" si="32"/>
        <v>120529010</v>
      </c>
      <c r="AG91" s="22">
        <f t="shared" si="31"/>
        <v>0.33333333333333331</v>
      </c>
      <c r="AH91" s="23">
        <f t="shared" si="29"/>
        <v>0.29908028941452963</v>
      </c>
      <c r="AI91" s="59" t="s">
        <v>100</v>
      </c>
    </row>
    <row r="92" spans="2:35" s="26" customFormat="1" ht="56.25" x14ac:dyDescent="0.2">
      <c r="B92" s="2">
        <v>64</v>
      </c>
      <c r="C92" s="67"/>
      <c r="D92" s="21" t="s">
        <v>109</v>
      </c>
      <c r="E92" s="24" t="s">
        <v>157</v>
      </c>
      <c r="F92" s="75">
        <v>300</v>
      </c>
      <c r="G92" s="59" t="s">
        <v>212</v>
      </c>
      <c r="H92" s="18">
        <v>306445105</v>
      </c>
      <c r="I92" s="75">
        <v>100</v>
      </c>
      <c r="J92" s="59" t="s">
        <v>212</v>
      </c>
      <c r="K92" s="18">
        <v>96058912</v>
      </c>
      <c r="L92" s="75">
        <v>100</v>
      </c>
      <c r="M92" s="59" t="s">
        <v>212</v>
      </c>
      <c r="N92" s="18">
        <v>92309874</v>
      </c>
      <c r="O92" s="18">
        <v>0</v>
      </c>
      <c r="P92" s="59" t="s">
        <v>212</v>
      </c>
      <c r="Q92" s="18">
        <v>44387000</v>
      </c>
      <c r="R92" s="50"/>
      <c r="S92" s="59" t="s">
        <v>212</v>
      </c>
      <c r="T92" s="18">
        <v>0</v>
      </c>
      <c r="U92" s="50"/>
      <c r="V92" s="59" t="s">
        <v>212</v>
      </c>
      <c r="W92" s="18">
        <v>0</v>
      </c>
      <c r="X92" s="50"/>
      <c r="Y92" s="59" t="s">
        <v>212</v>
      </c>
      <c r="Z92" s="18">
        <v>0</v>
      </c>
      <c r="AA92" s="40">
        <f t="shared" si="26"/>
        <v>0</v>
      </c>
      <c r="AB92" s="59" t="s">
        <v>212</v>
      </c>
      <c r="AC92" s="12">
        <f t="shared" si="25"/>
        <v>44387000</v>
      </c>
      <c r="AD92" s="41">
        <f t="shared" si="27"/>
        <v>100</v>
      </c>
      <c r="AE92" s="59" t="s">
        <v>212</v>
      </c>
      <c r="AF92" s="31">
        <f t="shared" si="32"/>
        <v>140445912</v>
      </c>
      <c r="AG92" s="22">
        <f t="shared" si="31"/>
        <v>0.33333333333333331</v>
      </c>
      <c r="AH92" s="23">
        <f t="shared" si="29"/>
        <v>0.45830691927678208</v>
      </c>
      <c r="AI92" s="59" t="s">
        <v>100</v>
      </c>
    </row>
    <row r="93" spans="2:35" s="72" customFormat="1" ht="12.75" customHeight="1" x14ac:dyDescent="0.2">
      <c r="B93" s="65" t="s">
        <v>110</v>
      </c>
      <c r="C93" s="65"/>
      <c r="D93" s="65"/>
      <c r="E93" s="65"/>
      <c r="F93" s="65"/>
      <c r="G93" s="65"/>
      <c r="H93" s="65"/>
      <c r="I93" s="65"/>
      <c r="J93" s="65"/>
      <c r="K93" s="65"/>
      <c r="L93" s="65"/>
      <c r="M93" s="65"/>
      <c r="N93" s="65"/>
      <c r="O93" s="60"/>
      <c r="P93" s="60"/>
      <c r="Q93" s="6"/>
      <c r="R93" s="6"/>
      <c r="S93" s="6"/>
      <c r="T93" s="6"/>
      <c r="U93" s="6"/>
      <c r="V93" s="6"/>
      <c r="W93" s="6"/>
      <c r="X93" s="6"/>
      <c r="Y93" s="6"/>
      <c r="Z93" s="6"/>
      <c r="AA93" s="11"/>
      <c r="AB93" s="11"/>
      <c r="AC93" s="11"/>
      <c r="AD93" s="11"/>
      <c r="AE93" s="11"/>
      <c r="AF93" s="11"/>
      <c r="AG93" s="55"/>
      <c r="AH93" s="11"/>
      <c r="AI93" s="11"/>
    </row>
    <row r="94" spans="2:35" s="72" customFormat="1" x14ac:dyDescent="0.2">
      <c r="B94" s="65" t="s">
        <v>111</v>
      </c>
      <c r="C94" s="65"/>
      <c r="D94" s="65"/>
      <c r="E94" s="65"/>
      <c r="F94" s="65"/>
      <c r="G94" s="65"/>
      <c r="H94" s="65"/>
      <c r="I94" s="65"/>
      <c r="J94" s="65"/>
      <c r="K94" s="65"/>
      <c r="L94" s="65"/>
      <c r="M94" s="65"/>
      <c r="N94" s="65"/>
      <c r="O94" s="60"/>
      <c r="P94" s="60"/>
      <c r="Q94" s="11"/>
      <c r="R94" s="11"/>
      <c r="S94" s="11"/>
      <c r="T94" s="11"/>
      <c r="U94" s="11"/>
      <c r="V94" s="11"/>
      <c r="W94" s="11"/>
      <c r="X94" s="11"/>
      <c r="Y94" s="11"/>
      <c r="Z94" s="11"/>
      <c r="AA94" s="11"/>
      <c r="AB94" s="11"/>
      <c r="AC94" s="11"/>
      <c r="AD94" s="11"/>
      <c r="AE94" s="11"/>
      <c r="AF94" s="11"/>
      <c r="AG94" s="11"/>
      <c r="AH94" s="11"/>
      <c r="AI94" s="11"/>
    </row>
    <row r="95" spans="2:35" s="72" customFormat="1" x14ac:dyDescent="0.2">
      <c r="D95" s="90"/>
      <c r="E95" s="90"/>
      <c r="F95" s="91"/>
      <c r="G95" s="90"/>
      <c r="H95" s="92"/>
      <c r="I95" s="93"/>
      <c r="J95" s="93"/>
      <c r="L95" s="93"/>
      <c r="M95" s="93"/>
      <c r="O95" s="93"/>
      <c r="P95" s="93"/>
    </row>
    <row r="96" spans="2:35" s="72" customFormat="1" ht="81" customHeight="1" x14ac:dyDescent="0.2">
      <c r="B96" s="94" t="s">
        <v>112</v>
      </c>
      <c r="C96" s="94"/>
      <c r="D96" s="94"/>
      <c r="E96" s="94"/>
      <c r="F96" s="95" t="s">
        <v>232</v>
      </c>
      <c r="G96" s="95"/>
      <c r="H96" s="95"/>
      <c r="I96" s="95"/>
      <c r="J96" s="95"/>
      <c r="K96" s="95"/>
      <c r="L96" s="95"/>
      <c r="M96" s="95"/>
      <c r="N96" s="95"/>
      <c r="O96" s="95"/>
      <c r="P96" s="95"/>
      <c r="Q96" s="95"/>
      <c r="R96" s="95"/>
      <c r="S96" s="96"/>
      <c r="T96" s="97"/>
      <c r="U96" s="98"/>
      <c r="V96" s="98"/>
      <c r="W96" s="99"/>
      <c r="X96" s="99"/>
      <c r="Y96" s="99"/>
      <c r="Z96" s="100"/>
      <c r="AA96" s="100"/>
      <c r="AB96" s="99"/>
      <c r="AC96" s="100"/>
      <c r="AD96" s="100"/>
      <c r="AE96" s="99"/>
      <c r="AF96" s="100"/>
      <c r="AG96" s="100"/>
      <c r="AH96" s="100"/>
      <c r="AI96" s="100"/>
    </row>
    <row r="97" spans="2:35" s="72" customFormat="1" ht="12.75" customHeight="1" x14ac:dyDescent="0.2">
      <c r="B97" s="101"/>
      <c r="C97" s="101"/>
      <c r="D97" s="101"/>
      <c r="E97" s="102"/>
      <c r="F97" s="103"/>
      <c r="G97" s="104"/>
      <c r="H97" s="105"/>
      <c r="I97" s="103"/>
      <c r="J97" s="103"/>
      <c r="K97" s="104"/>
      <c r="L97" s="103"/>
      <c r="M97" s="103"/>
      <c r="N97" s="104"/>
      <c r="O97" s="103"/>
      <c r="P97" s="103"/>
      <c r="Q97" s="104"/>
      <c r="R97" s="104"/>
      <c r="S97" s="106"/>
      <c r="T97" s="99"/>
      <c r="U97" s="99"/>
      <c r="V97" s="99"/>
      <c r="W97" s="99"/>
      <c r="X97" s="99"/>
      <c r="Y97" s="99"/>
      <c r="Z97" s="100"/>
      <c r="AA97" s="107"/>
      <c r="AB97" s="99"/>
      <c r="AC97" s="107"/>
      <c r="AD97" s="107"/>
      <c r="AE97" s="99"/>
      <c r="AF97" s="100"/>
      <c r="AG97" s="100"/>
      <c r="AH97" s="100"/>
      <c r="AI97" s="100"/>
    </row>
    <row r="98" spans="2:35" s="72" customFormat="1" ht="58.5" customHeight="1" x14ac:dyDescent="0.2">
      <c r="B98" s="94" t="s">
        <v>113</v>
      </c>
      <c r="C98" s="94"/>
      <c r="D98" s="94"/>
      <c r="E98" s="94"/>
      <c r="F98" s="95" t="s">
        <v>201</v>
      </c>
      <c r="G98" s="95"/>
      <c r="H98" s="95"/>
      <c r="I98" s="95"/>
      <c r="J98" s="95"/>
      <c r="K98" s="95"/>
      <c r="L98" s="95"/>
      <c r="M98" s="95"/>
      <c r="N98" s="95"/>
      <c r="O98" s="95"/>
      <c r="P98" s="95"/>
      <c r="Q98" s="95"/>
      <c r="R98" s="95"/>
      <c r="S98" s="96"/>
      <c r="T98" s="99"/>
      <c r="U98" s="99"/>
      <c r="V98" s="99"/>
      <c r="W98" s="99"/>
      <c r="X98" s="99"/>
      <c r="Y98" s="99"/>
      <c r="Z98" s="100"/>
      <c r="AA98" s="100"/>
      <c r="AB98" s="99"/>
      <c r="AC98" s="100"/>
      <c r="AD98" s="100"/>
      <c r="AE98" s="99"/>
      <c r="AF98" s="100"/>
      <c r="AG98" s="100"/>
      <c r="AH98" s="100"/>
      <c r="AI98" s="100"/>
    </row>
    <row r="99" spans="2:35" s="72" customFormat="1" ht="12.75" customHeight="1" x14ac:dyDescent="0.2">
      <c r="B99" s="101"/>
      <c r="C99" s="101"/>
      <c r="D99" s="101"/>
      <c r="E99" s="102"/>
      <c r="F99" s="108"/>
      <c r="G99" s="108"/>
      <c r="H99" s="108"/>
      <c r="I99" s="108"/>
      <c r="J99" s="108"/>
      <c r="K99" s="108"/>
      <c r="L99" s="108"/>
      <c r="M99" s="108"/>
      <c r="N99" s="108"/>
      <c r="O99" s="108"/>
      <c r="P99" s="108"/>
      <c r="Q99" s="108"/>
      <c r="R99" s="108"/>
      <c r="S99" s="109"/>
      <c r="T99" s="99"/>
      <c r="U99" s="99"/>
      <c r="V99" s="99"/>
      <c r="W99" s="99"/>
      <c r="X99" s="99"/>
      <c r="Y99" s="99"/>
      <c r="Z99" s="100"/>
      <c r="AA99" s="100"/>
      <c r="AB99" s="99"/>
      <c r="AC99" s="100"/>
      <c r="AD99" s="100"/>
      <c r="AE99" s="99"/>
      <c r="AF99" s="100"/>
      <c r="AG99" s="100"/>
      <c r="AH99" s="100"/>
      <c r="AI99" s="100"/>
    </row>
    <row r="100" spans="2:35" s="72" customFormat="1" ht="13.9" customHeight="1" x14ac:dyDescent="0.2">
      <c r="B100" s="101"/>
      <c r="C100" s="101"/>
      <c r="D100" s="101"/>
      <c r="E100" s="102"/>
      <c r="F100" s="110"/>
      <c r="G100" s="111"/>
      <c r="H100" s="111"/>
      <c r="I100" s="110"/>
      <c r="J100" s="110"/>
      <c r="K100" s="111"/>
      <c r="L100" s="110"/>
      <c r="M100" s="110"/>
      <c r="N100" s="111"/>
      <c r="O100" s="110"/>
      <c r="P100" s="110"/>
      <c r="Q100" s="111"/>
      <c r="R100" s="111"/>
      <c r="S100" s="109"/>
      <c r="T100" s="112"/>
      <c r="U100" s="113"/>
      <c r="V100" s="113"/>
      <c r="W100" s="114"/>
      <c r="X100" s="115"/>
      <c r="Y100" s="115"/>
      <c r="Z100" s="100"/>
      <c r="AA100" s="100"/>
      <c r="AB100" s="115"/>
      <c r="AC100" s="100"/>
      <c r="AD100" s="100"/>
      <c r="AE100" s="115"/>
      <c r="AF100" s="100"/>
      <c r="AG100" s="100"/>
      <c r="AH100" s="100"/>
      <c r="AI100" s="100"/>
    </row>
    <row r="101" spans="2:35" s="72" customFormat="1" ht="63.75" customHeight="1" x14ac:dyDescent="0.2">
      <c r="B101" s="94" t="s">
        <v>114</v>
      </c>
      <c r="C101" s="94"/>
      <c r="D101" s="94"/>
      <c r="E101" s="94"/>
      <c r="F101" s="95" t="s">
        <v>159</v>
      </c>
      <c r="G101" s="95"/>
      <c r="H101" s="95"/>
      <c r="I101" s="95"/>
      <c r="J101" s="95"/>
      <c r="K101" s="95"/>
      <c r="L101" s="95"/>
      <c r="M101" s="95"/>
      <c r="N101" s="95"/>
      <c r="O101" s="95"/>
      <c r="P101" s="95"/>
      <c r="Q101" s="95"/>
      <c r="R101" s="95"/>
      <c r="S101" s="96"/>
      <c r="T101" s="99"/>
      <c r="U101" s="99"/>
      <c r="V101" s="99"/>
      <c r="W101" s="99"/>
      <c r="X101" s="99"/>
      <c r="Y101" s="99"/>
      <c r="Z101" s="100"/>
      <c r="AA101" s="100"/>
      <c r="AB101" s="99"/>
      <c r="AC101" s="100"/>
      <c r="AD101" s="100"/>
      <c r="AE101" s="99"/>
      <c r="AF101" s="100"/>
      <c r="AG101" s="100"/>
      <c r="AH101" s="100"/>
      <c r="AI101" s="100"/>
    </row>
    <row r="102" spans="2:35" s="72" customFormat="1" ht="18.75" x14ac:dyDescent="0.2">
      <c r="B102" s="101"/>
      <c r="C102" s="101"/>
      <c r="D102" s="101"/>
      <c r="E102" s="102"/>
      <c r="F102" s="116"/>
      <c r="G102" s="116"/>
      <c r="H102" s="116"/>
      <c r="I102" s="116"/>
      <c r="J102" s="116"/>
      <c r="K102" s="116"/>
      <c r="L102" s="116"/>
      <c r="M102" s="116"/>
      <c r="N102" s="116"/>
      <c r="O102" s="116"/>
      <c r="P102" s="116"/>
      <c r="Q102" s="116"/>
      <c r="R102" s="116"/>
      <c r="S102" s="106"/>
      <c r="T102" s="99"/>
      <c r="U102" s="99"/>
      <c r="V102" s="99"/>
      <c r="W102" s="99"/>
      <c r="X102" s="99"/>
      <c r="Y102" s="99"/>
      <c r="Z102" s="117"/>
      <c r="AA102" s="118"/>
      <c r="AB102" s="118"/>
      <c r="AC102" s="118"/>
      <c r="AD102" s="118"/>
      <c r="AE102" s="119"/>
      <c r="AF102" s="117"/>
      <c r="AG102" s="100"/>
      <c r="AH102" s="100"/>
      <c r="AI102" s="100"/>
    </row>
    <row r="103" spans="2:35" s="72" customFormat="1" ht="96" customHeight="1" x14ac:dyDescent="0.2">
      <c r="B103" s="95" t="s">
        <v>116</v>
      </c>
      <c r="C103" s="95"/>
      <c r="D103" s="95"/>
      <c r="E103" s="95"/>
      <c r="F103" s="95" t="s">
        <v>160</v>
      </c>
      <c r="G103" s="95"/>
      <c r="H103" s="95"/>
      <c r="I103" s="95"/>
      <c r="J103" s="95"/>
      <c r="K103" s="95"/>
      <c r="L103" s="95"/>
      <c r="M103" s="95"/>
      <c r="N103" s="95"/>
      <c r="O103" s="95"/>
      <c r="P103" s="95"/>
      <c r="Q103" s="95"/>
      <c r="R103" s="95"/>
      <c r="S103" s="96"/>
      <c r="T103" s="100"/>
      <c r="U103" s="100"/>
      <c r="V103" s="100"/>
      <c r="W103" s="100"/>
      <c r="X103" s="100"/>
      <c r="Y103" s="100"/>
      <c r="Z103" s="100"/>
      <c r="AA103" s="120"/>
      <c r="AB103" s="120"/>
      <c r="AC103" s="120"/>
      <c r="AD103" s="120"/>
      <c r="AE103" s="121"/>
      <c r="AF103" s="100"/>
      <c r="AG103" s="100"/>
      <c r="AH103" s="100"/>
      <c r="AI103" s="100"/>
    </row>
    <row r="104" spans="2:35" ht="18" x14ac:dyDescent="0.25">
      <c r="B104" s="122"/>
      <c r="C104" s="122"/>
      <c r="D104" s="122"/>
      <c r="E104" s="122"/>
      <c r="F104" s="123"/>
      <c r="G104" s="122"/>
      <c r="H104" s="124"/>
      <c r="I104" s="123"/>
      <c r="J104" s="123"/>
      <c r="K104" s="122"/>
      <c r="L104" s="123"/>
      <c r="M104" s="123"/>
      <c r="N104" s="122"/>
      <c r="O104" s="123"/>
      <c r="P104" s="123"/>
      <c r="Q104" s="122"/>
      <c r="R104" s="122"/>
      <c r="S104" s="125"/>
      <c r="T104" s="125"/>
      <c r="U104" s="125"/>
      <c r="V104" s="125"/>
      <c r="W104" s="125"/>
      <c r="X104" s="125"/>
      <c r="Y104" s="125"/>
      <c r="Z104" s="125"/>
      <c r="AA104" s="125"/>
      <c r="AB104" s="125"/>
      <c r="AC104" s="125"/>
      <c r="AD104" s="126" t="s">
        <v>233</v>
      </c>
      <c r="AE104" s="126"/>
      <c r="AF104" s="126"/>
      <c r="AG104" s="126"/>
      <c r="AH104" s="126"/>
      <c r="AI104" s="125"/>
    </row>
    <row r="105" spans="2:35" ht="31.5" customHeight="1" x14ac:dyDescent="0.25">
      <c r="B105" s="122"/>
      <c r="C105" s="122"/>
      <c r="D105" s="122"/>
      <c r="E105" s="122"/>
      <c r="F105" s="123"/>
      <c r="G105" s="122"/>
      <c r="H105" s="124"/>
      <c r="I105" s="123"/>
      <c r="J105" s="123"/>
      <c r="K105" s="122"/>
      <c r="L105" s="123"/>
      <c r="M105" s="123"/>
      <c r="N105" s="122"/>
      <c r="O105" s="123"/>
      <c r="P105" s="123"/>
      <c r="Q105" s="122"/>
      <c r="R105" s="122"/>
      <c r="S105" s="125"/>
      <c r="T105" s="125"/>
      <c r="U105" s="125"/>
      <c r="V105" s="125"/>
      <c r="W105" s="125"/>
      <c r="X105" s="125"/>
      <c r="Y105" s="125"/>
      <c r="Z105" s="125"/>
      <c r="AA105" s="125"/>
      <c r="AB105" s="125"/>
      <c r="AC105" s="125"/>
      <c r="AD105" s="127"/>
      <c r="AE105" s="127"/>
      <c r="AF105" s="127"/>
      <c r="AG105" s="127"/>
      <c r="AH105" s="127"/>
      <c r="AI105" s="125"/>
    </row>
    <row r="106" spans="2:35" ht="18" customHeight="1" x14ac:dyDescent="0.25">
      <c r="B106" s="122"/>
      <c r="C106" s="122"/>
      <c r="D106" s="122"/>
      <c r="E106" s="122"/>
      <c r="F106" s="123"/>
      <c r="G106" s="122"/>
      <c r="H106" s="124"/>
      <c r="I106" s="123"/>
      <c r="J106" s="123"/>
      <c r="K106" s="122"/>
      <c r="L106" s="123"/>
      <c r="M106" s="123"/>
      <c r="N106" s="122"/>
      <c r="O106" s="123"/>
      <c r="P106" s="123"/>
      <c r="Q106" s="122"/>
      <c r="R106" s="122"/>
      <c r="S106" s="125"/>
      <c r="T106" s="125"/>
      <c r="U106" s="125"/>
      <c r="V106" s="125"/>
      <c r="W106" s="125"/>
      <c r="X106" s="125"/>
      <c r="Y106" s="125"/>
      <c r="Z106" s="125"/>
      <c r="AA106" s="125"/>
      <c r="AB106" s="125"/>
      <c r="AC106" s="128" t="s">
        <v>226</v>
      </c>
      <c r="AD106" s="128"/>
      <c r="AE106" s="128"/>
      <c r="AF106" s="128"/>
      <c r="AG106" s="128"/>
      <c r="AH106" s="128"/>
      <c r="AI106" s="128"/>
    </row>
    <row r="107" spans="2:35" ht="29.25" customHeight="1" x14ac:dyDescent="0.25">
      <c r="B107" s="122"/>
      <c r="C107" s="122"/>
      <c r="D107" s="122"/>
      <c r="E107" s="122"/>
      <c r="F107" s="123"/>
      <c r="G107" s="122"/>
      <c r="H107" s="124"/>
      <c r="I107" s="123"/>
      <c r="J107" s="123"/>
      <c r="K107" s="122"/>
      <c r="L107" s="123"/>
      <c r="M107" s="123"/>
      <c r="N107" s="122"/>
      <c r="O107" s="123"/>
      <c r="P107" s="123"/>
      <c r="Q107" s="122"/>
      <c r="R107" s="122"/>
      <c r="S107" s="125"/>
      <c r="T107" s="125"/>
      <c r="U107" s="125"/>
      <c r="V107" s="125"/>
      <c r="W107" s="125"/>
      <c r="X107" s="125"/>
      <c r="Y107" s="125"/>
      <c r="Z107" s="125"/>
      <c r="AA107" s="125"/>
      <c r="AB107" s="125"/>
      <c r="AC107" s="128"/>
      <c r="AD107" s="128"/>
      <c r="AE107" s="128"/>
      <c r="AF107" s="128"/>
      <c r="AG107" s="128"/>
      <c r="AH107" s="128"/>
      <c r="AI107" s="128"/>
    </row>
    <row r="108" spans="2:35" ht="30.75" customHeight="1" x14ac:dyDescent="0.25">
      <c r="B108" s="125"/>
      <c r="C108" s="125"/>
      <c r="D108" s="125"/>
      <c r="E108" s="125"/>
      <c r="F108" s="127"/>
      <c r="G108" s="125"/>
      <c r="H108" s="129"/>
      <c r="I108" s="127"/>
      <c r="J108" s="127"/>
      <c r="K108" s="125"/>
      <c r="L108" s="127"/>
      <c r="M108" s="127"/>
      <c r="N108" s="125"/>
      <c r="O108" s="127"/>
      <c r="P108" s="127"/>
      <c r="Q108" s="125"/>
      <c r="R108" s="125"/>
      <c r="S108" s="125"/>
      <c r="T108" s="125"/>
      <c r="U108" s="125"/>
      <c r="V108" s="125"/>
      <c r="W108" s="125"/>
      <c r="X108" s="125"/>
      <c r="Y108" s="125"/>
      <c r="Z108" s="125"/>
      <c r="AA108" s="125"/>
      <c r="AB108" s="125"/>
      <c r="AC108" s="125"/>
      <c r="AD108" s="130"/>
      <c r="AE108" s="131"/>
      <c r="AF108" s="130"/>
      <c r="AG108" s="130"/>
      <c r="AH108" s="130"/>
      <c r="AI108" s="125"/>
    </row>
    <row r="109" spans="2:35" ht="18" x14ac:dyDescent="0.25">
      <c r="B109" s="125"/>
      <c r="C109" s="125"/>
      <c r="D109" s="125"/>
      <c r="E109" s="125"/>
      <c r="F109" s="127"/>
      <c r="G109" s="125"/>
      <c r="H109" s="129"/>
      <c r="I109" s="127"/>
      <c r="J109" s="127"/>
      <c r="K109" s="125"/>
      <c r="L109" s="127"/>
      <c r="M109" s="127"/>
      <c r="N109" s="125"/>
      <c r="O109" s="127"/>
      <c r="P109" s="127"/>
      <c r="Q109" s="125"/>
      <c r="R109" s="125"/>
      <c r="S109" s="125"/>
      <c r="T109" s="125"/>
      <c r="U109" s="125"/>
      <c r="V109" s="125"/>
      <c r="W109" s="125"/>
      <c r="X109" s="125"/>
      <c r="Y109" s="125"/>
      <c r="Z109" s="125"/>
      <c r="AA109" s="125"/>
      <c r="AB109" s="125"/>
      <c r="AC109" s="125"/>
      <c r="AD109" s="132" t="s">
        <v>115</v>
      </c>
      <c r="AE109" s="132"/>
      <c r="AF109" s="132"/>
      <c r="AG109" s="132"/>
      <c r="AH109" s="132"/>
      <c r="AI109" s="125"/>
    </row>
    <row r="110" spans="2:35" ht="18" x14ac:dyDescent="0.25">
      <c r="B110" s="125"/>
      <c r="C110" s="125"/>
      <c r="D110" s="125"/>
      <c r="E110" s="125"/>
      <c r="F110" s="127"/>
      <c r="G110" s="125"/>
      <c r="H110" s="129"/>
      <c r="I110" s="127"/>
      <c r="J110" s="127"/>
      <c r="K110" s="125"/>
      <c r="L110" s="127"/>
      <c r="M110" s="127"/>
      <c r="N110" s="125"/>
      <c r="O110" s="127"/>
      <c r="P110" s="127"/>
      <c r="Q110" s="125"/>
      <c r="R110" s="125"/>
      <c r="S110" s="125"/>
      <c r="T110" s="125"/>
      <c r="U110" s="125"/>
      <c r="V110" s="125"/>
      <c r="W110" s="125"/>
      <c r="X110" s="125"/>
      <c r="Y110" s="125"/>
      <c r="Z110" s="125"/>
      <c r="AA110" s="125"/>
      <c r="AB110" s="125"/>
      <c r="AC110" s="125"/>
      <c r="AD110" s="133" t="s">
        <v>161</v>
      </c>
      <c r="AE110" s="133"/>
      <c r="AF110" s="133"/>
      <c r="AG110" s="133"/>
      <c r="AH110" s="133"/>
      <c r="AI110" s="125"/>
    </row>
    <row r="111" spans="2:35" ht="18" x14ac:dyDescent="0.25">
      <c r="B111" s="125"/>
      <c r="C111" s="125"/>
      <c r="D111" s="125"/>
      <c r="E111" s="125"/>
      <c r="F111" s="127"/>
      <c r="G111" s="125"/>
      <c r="H111" s="129"/>
      <c r="I111" s="127"/>
      <c r="J111" s="127"/>
      <c r="K111" s="125"/>
      <c r="L111" s="127"/>
      <c r="M111" s="127"/>
      <c r="N111" s="125"/>
      <c r="O111" s="127"/>
      <c r="P111" s="127"/>
      <c r="Q111" s="125"/>
      <c r="R111" s="125"/>
      <c r="S111" s="125"/>
      <c r="T111" s="125"/>
      <c r="U111" s="125"/>
      <c r="V111" s="125"/>
      <c r="W111" s="125"/>
      <c r="X111" s="125"/>
      <c r="Y111" s="125"/>
      <c r="Z111" s="125"/>
      <c r="AA111" s="125"/>
      <c r="AB111" s="125"/>
      <c r="AC111" s="125"/>
      <c r="AD111" s="133" t="s">
        <v>162</v>
      </c>
      <c r="AE111" s="133"/>
      <c r="AF111" s="133"/>
      <c r="AG111" s="133"/>
      <c r="AH111" s="133"/>
      <c r="AI111" s="125"/>
    </row>
    <row r="112" spans="2:35" ht="18" x14ac:dyDescent="0.25">
      <c r="B112" s="125"/>
      <c r="C112" s="125"/>
      <c r="D112" s="125"/>
      <c r="E112" s="125"/>
      <c r="F112" s="127"/>
      <c r="G112" s="125"/>
      <c r="H112" s="129"/>
      <c r="I112" s="127"/>
      <c r="J112" s="127"/>
      <c r="K112" s="125"/>
      <c r="L112" s="127"/>
      <c r="M112" s="127"/>
      <c r="N112" s="125"/>
      <c r="O112" s="127"/>
      <c r="P112" s="127"/>
      <c r="Q112" s="125"/>
      <c r="R112" s="125"/>
      <c r="S112" s="125"/>
      <c r="T112" s="125"/>
      <c r="U112" s="125"/>
      <c r="V112" s="125"/>
      <c r="W112" s="125"/>
      <c r="X112" s="125"/>
      <c r="Y112" s="125"/>
      <c r="Z112" s="125"/>
      <c r="AA112" s="125"/>
      <c r="AB112" s="125"/>
      <c r="AC112" s="125"/>
      <c r="AD112" s="125"/>
      <c r="AE112" s="125"/>
      <c r="AF112" s="125"/>
      <c r="AG112" s="125"/>
      <c r="AH112" s="125"/>
      <c r="AI112" s="125"/>
    </row>
  </sheetData>
  <mergeCells count="74">
    <mergeCell ref="C80:C92"/>
    <mergeCell ref="B80:B81"/>
    <mergeCell ref="F80:G80"/>
    <mergeCell ref="F44:G44"/>
    <mergeCell ref="I44:J44"/>
    <mergeCell ref="C44:C53"/>
    <mergeCell ref="C54:C63"/>
    <mergeCell ref="C64:C71"/>
    <mergeCell ref="C72:C79"/>
    <mergeCell ref="U44:V44"/>
    <mergeCell ref="X44:Y44"/>
    <mergeCell ref="X11:Y11"/>
    <mergeCell ref="C12:C23"/>
    <mergeCell ref="C24:C39"/>
    <mergeCell ref="C40:C43"/>
    <mergeCell ref="I11:J11"/>
    <mergeCell ref="L11:M11"/>
    <mergeCell ref="O11:P11"/>
    <mergeCell ref="R11:S11"/>
    <mergeCell ref="U11:V11"/>
    <mergeCell ref="AD11:AE11"/>
    <mergeCell ref="AA11:AB11"/>
    <mergeCell ref="AD104:AH104"/>
    <mergeCell ref="B93:N93"/>
    <mergeCell ref="AA102:AD102"/>
    <mergeCell ref="AA103:AD103"/>
    <mergeCell ref="F102:R102"/>
    <mergeCell ref="B103:E103"/>
    <mergeCell ref="F103:R103"/>
    <mergeCell ref="B94:N94"/>
    <mergeCell ref="F96:R96"/>
    <mergeCell ref="B96:E96"/>
    <mergeCell ref="F101:R101"/>
    <mergeCell ref="F98:R98"/>
    <mergeCell ref="F99:R99"/>
    <mergeCell ref="B98:E98"/>
    <mergeCell ref="B10:B11"/>
    <mergeCell ref="C10:C11"/>
    <mergeCell ref="D10:D11"/>
    <mergeCell ref="E10:E11"/>
    <mergeCell ref="F10:H10"/>
    <mergeCell ref="F11:G11"/>
    <mergeCell ref="AD8:AF9"/>
    <mergeCell ref="AG8:AH9"/>
    <mergeCell ref="I10:K10"/>
    <mergeCell ref="AD10:AF10"/>
    <mergeCell ref="AG10:AH10"/>
    <mergeCell ref="X10:Z10"/>
    <mergeCell ref="AA10:AC10"/>
    <mergeCell ref="L10:N10"/>
    <mergeCell ref="O10:Q10"/>
    <mergeCell ref="R10:T10"/>
    <mergeCell ref="U10:W10"/>
    <mergeCell ref="B2:AI2"/>
    <mergeCell ref="B3:AI3"/>
    <mergeCell ref="B8:B9"/>
    <mergeCell ref="C8:C9"/>
    <mergeCell ref="D8:D9"/>
    <mergeCell ref="E8:E9"/>
    <mergeCell ref="F8:H9"/>
    <mergeCell ref="I8:K9"/>
    <mergeCell ref="L8:N9"/>
    <mergeCell ref="O8:Z8"/>
    <mergeCell ref="AI8:AI9"/>
    <mergeCell ref="O9:Q9"/>
    <mergeCell ref="R9:T9"/>
    <mergeCell ref="U9:W9"/>
    <mergeCell ref="AA8:AC9"/>
    <mergeCell ref="X9:Z9"/>
    <mergeCell ref="B101:E101"/>
    <mergeCell ref="AC106:AI107"/>
    <mergeCell ref="AD109:AH109"/>
    <mergeCell ref="AD110:AH110"/>
    <mergeCell ref="AD111:AH111"/>
  </mergeCells>
  <phoneticPr fontId="8" type="noConversion"/>
  <printOptions horizontalCentered="1"/>
  <pageMargins left="0.25" right="0.25" top="0.75" bottom="0.75" header="0.3" footer="0.3"/>
  <pageSetup paperSize="10000" scale="59" fitToHeight="0" orientation="landscape" r:id="rId1"/>
  <rowBreaks count="2" manualBreakCount="2">
    <brk id="79" min="1" max="36" man="1"/>
    <brk id="94" min="1" max="3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 (4)</vt:lpstr>
      <vt:lpstr>'Sheet1 (4)'!Print_Area</vt:lpstr>
      <vt:lpstr>'Sheet1 (4)'!Print_Titles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BPKAD KOTA JAMBI</dc:creator>
  <cp:lastModifiedBy>User</cp:lastModifiedBy>
  <cp:lastPrinted>2025-04-17T00:51:46Z</cp:lastPrinted>
  <dcterms:created xsi:type="dcterms:W3CDTF">2022-07-19T02:10:56Z</dcterms:created>
  <dcterms:modified xsi:type="dcterms:W3CDTF">2025-07-17T08:52:07Z</dcterms:modified>
</cp:coreProperties>
</file>